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40" windowWidth="15345" windowHeight="6480"/>
  </bookViews>
  <sheets>
    <sheet name="พรบ 2564 " sheetId="15" r:id="rId1"/>
    <sheet name="โอน เหลือจ่าย 2563" sheetId="16" r:id="rId2"/>
    <sheet name="แบบปรับใหม่ 62.1 (2)" sheetId="10" state="hidden" r:id="rId3"/>
    <sheet name="แบบปรับใหม่ 62.1" sheetId="7" state="hidden" r:id="rId4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  <definedName name="_xlnm.Print_Titles" localSheetId="0">'พรบ 2564 '!$4:$5</definedName>
  </definedNames>
  <calcPr calcId="145621"/>
</workbook>
</file>

<file path=xl/calcChain.xml><?xml version="1.0" encoding="utf-8"?>
<calcChain xmlns="http://schemas.openxmlformats.org/spreadsheetml/2006/main">
  <c r="J32" i="15" l="1"/>
  <c r="J28" i="15"/>
  <c r="J24" i="15"/>
  <c r="J21" i="15"/>
  <c r="J19" i="15"/>
  <c r="J17" i="15"/>
  <c r="J8" i="15"/>
  <c r="J6" i="15"/>
  <c r="J49" i="15"/>
  <c r="J59" i="15"/>
  <c r="E69" i="15"/>
  <c r="D69" i="15"/>
  <c r="C69" i="15"/>
  <c r="C59" i="15"/>
  <c r="E68" i="15"/>
  <c r="E61" i="15"/>
  <c r="E62" i="15"/>
  <c r="E63" i="15"/>
  <c r="E64" i="15"/>
  <c r="E65" i="15"/>
  <c r="E66" i="15"/>
  <c r="E67" i="15"/>
  <c r="E60" i="15"/>
  <c r="J69" i="15" l="1"/>
  <c r="E58" i="15"/>
  <c r="E57" i="15"/>
  <c r="E56" i="15"/>
  <c r="E55" i="15" s="1"/>
  <c r="D55" i="15"/>
  <c r="C55" i="15"/>
  <c r="E54" i="15" l="1"/>
  <c r="E53" i="15"/>
  <c r="E52" i="15"/>
  <c r="E51" i="15"/>
  <c r="E50" i="15"/>
  <c r="C49" i="15"/>
  <c r="E49" i="15" s="1"/>
  <c r="D47" i="15" l="1"/>
  <c r="J42" i="15" l="1"/>
  <c r="J40" i="15"/>
  <c r="J39" i="15"/>
  <c r="J38" i="15"/>
  <c r="J37" i="15"/>
  <c r="J35" i="15" s="1"/>
  <c r="E34" i="15" l="1"/>
  <c r="E33" i="15"/>
  <c r="E32" i="15"/>
  <c r="C28" i="15" l="1"/>
  <c r="E31" i="15"/>
  <c r="E30" i="15"/>
  <c r="E29" i="15"/>
  <c r="E28" i="15" l="1"/>
  <c r="E20" i="15" l="1"/>
  <c r="E19" i="15"/>
  <c r="E8" i="15"/>
  <c r="E16" i="15"/>
  <c r="E15" i="15"/>
  <c r="E14" i="15"/>
  <c r="E13" i="15"/>
  <c r="E12" i="15"/>
  <c r="E11" i="15"/>
  <c r="E10" i="15"/>
  <c r="E9" i="15"/>
  <c r="E24" i="15" l="1"/>
  <c r="E27" i="15"/>
  <c r="E26" i="15"/>
  <c r="E25" i="15"/>
  <c r="I6" i="15" l="1"/>
  <c r="C6" i="15" l="1"/>
  <c r="E6" i="15" s="1"/>
  <c r="G16" i="16" l="1"/>
  <c r="G15" i="16"/>
  <c r="F14" i="16"/>
  <c r="E14" i="16"/>
  <c r="C14" i="16"/>
  <c r="G13" i="16"/>
  <c r="G12" i="16" s="1"/>
  <c r="F12" i="16"/>
  <c r="E12" i="16"/>
  <c r="E17" i="16" s="1"/>
  <c r="C12" i="16"/>
  <c r="G10" i="16"/>
  <c r="G9" i="16"/>
  <c r="C8" i="16"/>
  <c r="C17" i="15"/>
  <c r="E17" i="15" s="1"/>
  <c r="C8" i="15"/>
  <c r="F17" i="16" l="1"/>
  <c r="G8" i="16"/>
  <c r="G14" i="16"/>
  <c r="G17" i="16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Y79" i="10"/>
  <c r="I79" i="10"/>
  <c r="I78" i="10"/>
  <c r="Y78" i="10" s="1"/>
  <c r="I77" i="10"/>
  <c r="Y77" i="10" s="1"/>
  <c r="I76" i="10"/>
  <c r="Y76" i="10" s="1"/>
  <c r="I75" i="10"/>
  <c r="Y75" i="10" s="1"/>
  <c r="I74" i="10"/>
  <c r="Y74" i="10" s="1"/>
  <c r="Y73" i="10"/>
  <c r="I73" i="10"/>
  <c r="I72" i="10"/>
  <c r="Y72" i="10" s="1"/>
  <c r="I71" i="10"/>
  <c r="Y71" i="10" s="1"/>
  <c r="I70" i="10"/>
  <c r="Y70" i="10" s="1"/>
  <c r="I69" i="10"/>
  <c r="Y69" i="10" s="1"/>
  <c r="I68" i="10"/>
  <c r="Y68" i="10" s="1"/>
  <c r="Y67" i="10"/>
  <c r="I67" i="10"/>
  <c r="I66" i="10"/>
  <c r="Y66" i="10" s="1"/>
  <c r="I65" i="10"/>
  <c r="Y65" i="10" s="1"/>
  <c r="I64" i="10"/>
  <c r="Y64" i="10" s="1"/>
  <c r="I63" i="10"/>
  <c r="Y63" i="10" s="1"/>
  <c r="I62" i="10"/>
  <c r="Y62" i="10" s="1"/>
  <c r="Y61" i="10"/>
  <c r="I61" i="10"/>
  <c r="I60" i="10"/>
  <c r="Y60" i="10" s="1"/>
  <c r="I59" i="10"/>
  <c r="Y59" i="10" s="1"/>
  <c r="W58" i="10"/>
  <c r="Y58" i="10" s="1"/>
  <c r="W57" i="10"/>
  <c r="Y57" i="10" s="1"/>
  <c r="I56" i="10"/>
  <c r="Y56" i="10" s="1"/>
  <c r="Y55" i="10"/>
  <c r="W55" i="10"/>
  <c r="W54" i="10"/>
  <c r="Y54" i="10" s="1"/>
  <c r="I53" i="10"/>
  <c r="Y53" i="10" s="1"/>
  <c r="I52" i="10"/>
  <c r="Y52" i="10" s="1"/>
  <c r="I51" i="10"/>
  <c r="Y51" i="10" s="1"/>
  <c r="I50" i="10"/>
  <c r="Y50" i="10" s="1"/>
  <c r="Y49" i="10"/>
  <c r="I49" i="10"/>
  <c r="I48" i="10"/>
  <c r="Y48" i="10" s="1"/>
  <c r="I47" i="10"/>
  <c r="Y47" i="10" s="1"/>
  <c r="I46" i="10"/>
  <c r="Y46" i="10" s="1"/>
  <c r="I45" i="10"/>
  <c r="Y45" i="10" s="1"/>
  <c r="I44" i="10"/>
  <c r="Y44" i="10" s="1"/>
  <c r="Y43" i="10"/>
  <c r="I43" i="10"/>
  <c r="I42" i="10"/>
  <c r="Y42" i="10" s="1"/>
  <c r="I41" i="10"/>
  <c r="Y41" i="10" s="1"/>
  <c r="I40" i="10"/>
  <c r="Y40" i="10" s="1"/>
  <c r="I39" i="10"/>
  <c r="Y39" i="10" s="1"/>
  <c r="I38" i="10"/>
  <c r="Y38" i="10" s="1"/>
  <c r="Y37" i="10"/>
  <c r="I37" i="10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Y19" i="10"/>
  <c r="I19" i="10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O100" i="10" l="1"/>
  <c r="C100" i="10"/>
  <c r="Y20" i="10"/>
  <c r="I28" i="10"/>
  <c r="Y28" i="10" s="1"/>
  <c r="R91" i="10"/>
  <c r="Y91" i="10" s="1"/>
  <c r="W91" i="10"/>
  <c r="N100" i="10"/>
  <c r="I33" i="10"/>
  <c r="Y33" i="10" s="1"/>
  <c r="W33" i="10"/>
  <c r="W100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Y84" i="7" s="1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Y22" i="7" s="1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17" i="7" l="1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<sst xmlns="http://schemas.openxmlformats.org/spreadsheetml/2006/main" count="752" uniqueCount="318">
  <si>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</si>
  <si>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</si>
  <si>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</si>
  <si>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</si>
  <si>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</si>
  <si>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</si>
  <si>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</si>
  <si>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</si>
  <si>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</si>
  <si>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</si>
  <si>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</si>
  <si>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</si>
  <si>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</si>
  <si>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</si>
  <si>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</si>
  <si>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</si>
  <si>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</si>
  <si>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</si>
  <si>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</si>
  <si>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</si>
  <si>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</si>
  <si>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</si>
  <si>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</si>
  <si>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</si>
  <si>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</si>
  <si>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</si>
  <si>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</si>
  <si>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</si>
  <si>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</si>
  <si>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</si>
  <si>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</si>
  <si>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</si>
  <si>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</si>
  <si>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</si>
  <si>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</si>
  <si>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</si>
  <si>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</si>
  <si>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</si>
  <si>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</si>
  <si>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</si>
  <si>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</si>
  <si>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</si>
  <si>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</si>
  <si>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</si>
  <si>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</si>
  <si>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</si>
  <si>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</si>
  <si>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</si>
  <si>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</si>
  <si>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</si>
  <si>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</si>
  <si>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</si>
  <si>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</si>
  <si>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</si>
  <si>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</si>
  <si>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</si>
  <si>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</si>
  <si>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</si>
  <si>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</si>
  <si>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</si>
  <si>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</si>
  <si>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</si>
  <si>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</si>
  <si>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</si>
  <si>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</si>
  <si>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</si>
  <si>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</si>
  <si>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</si>
  <si>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</si>
  <si>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</si>
  <si>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</si>
  <si>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</si>
  <si>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</si>
  <si>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</si>
  <si>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</si>
  <si>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</si>
  <si>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</si>
  <si>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</si>
  <si>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</si>
  <si>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</si>
  <si>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</si>
  <si>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</si>
  <si>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</si>
  <si>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</si>
  <si>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</si>
  <si>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</si>
  <si>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</si>
  <si>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</si>
  <si>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</si>
  <si>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</si>
  <si>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</si>
  <si>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</si>
  <si>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</si>
  <si>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</si>
  <si>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</si>
  <si>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</si>
  <si>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</si>
  <si>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</si>
  <si>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</si>
  <si>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</si>
  <si>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</si>
  <si>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</si>
  <si>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</si>
  <si>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</si>
  <si>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</si>
  <si>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</si>
  <si>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</si>
  <si>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</si>
  <si>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</si>
  <si>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</si>
  <si>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</si>
  <si>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</si>
  <si>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</si>
  <si>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</si>
  <si>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</si>
  <si>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</si>
  <si>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</si>
  <si>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</si>
  <si>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</si>
  <si>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</si>
  <si>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</si>
  <si>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</si>
  <si>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</si>
  <si>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</si>
  <si>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</si>
  <si>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</si>
  <si>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</si>
  <si>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</si>
  <si>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</si>
  <si>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</si>
  <si>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</si>
  <si>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</si>
  <si>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</si>
  <si>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</si>
  <si>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</si>
  <si>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</si>
  <si>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</si>
  <si>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</si>
  <si>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</si>
  <si>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</si>
  <si>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</si>
  <si>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</si>
  <si>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</si>
  <si>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</si>
  <si>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</si>
  <si>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</si>
  <si>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</si>
  <si>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</si>
  <si>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</si>
  <si>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</si>
  <si>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</si>
  <si>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</si>
  <si>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</si>
  <si>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</si>
  <si>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</si>
  <si>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</si>
  <si>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</si>
  <si>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</si>
  <si>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</si>
  <si>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</si>
  <si>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</si>
  <si>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</si>
  <si>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</si>
  <si>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</si>
  <si>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</si>
  <si>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</si>
  <si>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</si>
  <si>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</si>
  <si>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</si>
  <si>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</si>
  <si>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</si>
  <si>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เฉพาะโครงการใหม่ (โอนเปลี่ยนแปลง, เงินเหลือจ่าย, อื่น ๆ)</t>
  </si>
  <si>
    <t>จังหวัด/กลุ่มจังหวัด.................................................................  (ข้อมูล ณ วันที่ ....................)</t>
  </si>
  <si>
    <t xml:space="preserve">  กิจกรรม ..ก2......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</si>
  <si>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</si>
  <si>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</si>
  <si>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</si>
  <si>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</si>
  <si>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</si>
  <si>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</si>
  <si>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</si>
  <si>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</si>
  <si>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</si>
  <si>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</si>
  <si>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</si>
  <si>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</si>
  <si>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อื่น ๆ ให้ระบุคำอธิบาย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</si>
  <si>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</si>
  <si>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</si>
  <si>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</si>
  <si>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>รายงานผลทุกวันที่ 5 ของทุกเดือน เป็นไฟล์ Microsoft Excel ที่ E - Mail : reportpad62@gmail.com  // โทร 02 222 7821 มท. 50449, 50431, 50436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</si>
  <si>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</si>
  <si>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</si>
  <si>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</si>
  <si>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>หมายเลข 5 คือ ไม่มีผู้รับจ้าง/อยู่ระหว่างจัดซื้อจัดจ้าง</t>
  </si>
  <si>
    <t xml:space="preserve">หมายเลข 6 คือ เปลี่ยนรูปแบบกิจกรรม/ประเภทงบประมาณ/สิ่งก่อสร้าง          </t>
  </si>
  <si>
    <t xml:space="preserve">หมายเลข 9 คือ ดำเนินการตามห้วงเวลา ฤดูกาล เทศกาล วันสำคัญ เป็นต้น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</si>
  <si>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</si>
  <si>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แบบรายงานผลการดำเนินงานตามแผนปฏิบัติราชการประจำปีงบประมาณ พ.ศ. 2563 ของจังหวัดและกลุ่มจังหวัด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</si>
  <si>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</si>
  <si>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</si>
  <si>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 xml:space="preserve">
งบประมาณ</t>
  </si>
  <si>
    <t>โครงการใหม่ที่ไม่อยู่ใน พ.ร.บ. งบประมาณรายจ่ายประจำปีงบประมาณ พ.ศ. 2563)</t>
  </si>
  <si>
    <t xml:space="preserve">โครงการเดิมตาม พ.ร.บ. </t>
  </si>
  <si>
    <t>(3.4)
เหตุผล/ปัญหา 
(ระบุตัวเลข)</t>
  </si>
  <si>
    <t>กรณีเงินเหลือจ่าย ที่ไม่ดำเนินการใด ๆ แล้ว รวมทั้งสิ้น</t>
  </si>
  <si>
    <t>แบบรายงาน 01/2563</t>
  </si>
  <si>
    <t>แบบรายงาน 02/2563</t>
  </si>
  <si>
    <t xml:space="preserve">
โครงการ/กิจกรรม 
(ให้ระบุทุกโครงการที่นำงบประมาณไปใช้ในโครงการใหม่)</t>
  </si>
  <si>
    <t>โครงการเดิมตาม พ.ร.บ. ให้ระบุทุกโครงการ (ไม่ต้องชี้แจงกิจกรรม/รายการ) ที่นำงบประมาณไปใช้ในโครงการใหม่</t>
  </si>
  <si>
    <t>ไม่มี</t>
  </si>
  <si>
    <t>(4) 
หมายเหตุ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</si>
  <si>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</si>
  <si>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</si>
  <si>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1. โครงการ 1 ….</t>
  </si>
  <si>
    <t>2. โครงการ 2….</t>
  </si>
  <si>
    <t>3. โครงการ 3…</t>
  </si>
  <si>
    <t>(4) หมายเหตุ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</si>
  <si>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</si>
  <si>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ให้ระบุเดือนที่จะประกาศจัดซื้อจัดจ้างตามปีปฏิทิน</t>
    </r>
  </si>
  <si>
    <t>โดยให้กรอกข้อมูลดังนี้ เช่น</t>
  </si>
  <si>
    <t xml:space="preserve">  : จะดำเนินการในเดือนธันวาคม 2562 ให้กรอกข้อมูล 12/2562 ซึ่ง excel จะปรับข้อมูลอัตโนมัติเป็น ธ.ค.-62</t>
  </si>
  <si>
    <t xml:space="preserve">  : จะประกาศจัดซื้อจัดจ้างในเดือนมกราคม 2563 ให้กรอกข้อมูล 1/2563 ซึ่ง excel จะปรับข้อมูลอัตโนมัติเป็น ม.ค.-63</t>
  </si>
  <si>
    <t>หมายเลข 4 คือ ระหว่างขอทำความตกลงกับสำนักงบประมาณ</t>
  </si>
  <si>
    <t>หมายเลข 13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</si>
  <si>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อยู่ระหว่างจัดทำร่างขอบเขตงาน (TOR) รายละเอียดลักษณะเฉพาะ (SPEC) /กำหนดราคากลาง</t>
  </si>
  <si>
    <t>หมายเลข 6 คือ อยู่ระหว่างรายงานขอซื้อขอจ้างต่อหัวหน้าหน่วยงาน</t>
  </si>
  <si>
    <t>หมายเลข 7 คือ อยู่ระหว่างประกาศจัดซื้อจัดจ้าง/ทำหนังสือเชิญชวน</t>
  </si>
  <si>
    <t>หมายเลข 8 คือ อยู่ระหว่างพิจารณาผล/ขออนุมัติผลการจัดซื้อจัดจ้าง</t>
  </si>
  <si>
    <t xml:space="preserve">หมายเลข 9 คือ อยู่ระหว่างประกาศผลผู้ได้รับการคัดเลือก (รอลงนาม) </t>
  </si>
  <si>
    <t>หมายเลข 10 คือ อยู่ระหว่างอุทธรณ์ผลการจัดซื้อจัดจ้าง</t>
  </si>
  <si>
    <t xml:space="preserve">หมายเลข 11 คือ ลงนามแล้ว อยู่ระหว่างนำเข้าระบบ GFMIS </t>
  </si>
  <si>
    <t>หมายเลข 12 คือ ก่อหนี้แล้ว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</si>
  <si>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</si>
  <si>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 xml:space="preserve">หมายเลข 7 คือ ยกเลิกเพื่อทำโครงการอื่น เหตุผลการยกเลิกให้ระบุในข้อหมายเหตุ (4)                    </t>
  </si>
  <si>
    <t xml:space="preserve">หมายเลข 8 คือ ยกเลิกโครงการ คืนงบประมาณ  เหตุผลการยกเลิกให้ระบุในข้อหมายเหตุ (4)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</si>
  <si>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</si>
  <si>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</si>
  <si>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1. โครงการ 4 ….</t>
  </si>
  <si>
    <t>1. โครงการ 3 ….</t>
  </si>
  <si>
    <t>2. โครงการ 4 ….</t>
  </si>
  <si>
    <t>ค่าใช้จ่ายในการบริหารงานจังหวัด</t>
  </si>
  <si>
    <t>แบบรายงานผลการดำเนินงานตามแผนปฏิบัติราชการประจำปีงบประมาณ พ.ศ. 2564 ของจังหวัดและกลุ่มจังหวัด</t>
  </si>
  <si>
    <t>จังหวัดพังงา  (ข้อมูล ณ วันที่  5 มกราคม 2564)</t>
  </si>
  <si>
    <t>เบิกเงินล่วงหน้า 15%</t>
  </si>
  <si>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  </r>
  </si>
  <si>
    <r>
      <rPr>
        <b/>
        <u/>
        <sz val="15"/>
        <rFont val="TH SarabunPSK"/>
        <family val="2"/>
      </rPr>
      <t>1.กิจกรรม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4 บ้านย่านสะบ้า ตำบลคลองเคียน อำเภอตะกั่วทุ่ง จังหวัดพังงา พื้นที่ไม่น้อยกว่า 580.00 ตารางเมตร</t>
    </r>
  </si>
  <si>
    <r>
      <rPr>
        <b/>
        <u/>
        <sz val="15"/>
        <rFont val="TH SarabunPSK"/>
        <family val="2"/>
      </rPr>
      <t xml:space="preserve">2.กิจกรรม </t>
    </r>
    <r>
      <rPr>
        <sz val="15"/>
        <rFont val="TH SarabunPSK"/>
        <family val="2"/>
      </rPr>
      <t>ก่อสร้างทุ่นท่าเทียบเรือทุ่นลอยน้ำ หมู่ที่ 2 บ้านหินร่ม ตำบลคลองเคียน อำเภอตะกั่วทุ่ง จังหวัดพังงา พื้นที่ไม่น้อยกว่า 180.00 ตารางเมตร</t>
    </r>
  </si>
  <si>
    <r>
      <rPr>
        <b/>
        <u/>
        <sz val="15"/>
        <rFont val="TH SarabunPSK"/>
        <family val="2"/>
      </rPr>
      <t>3.กิจกรรม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7 บ้านขนิม ตำบลทุ่งมะพร้าว อำเภอท้ายเหมือง จังหวัดพังงา พื้นที่ไม่น้อยกว่า 240.00 ตารางเมตร</t>
    </r>
  </si>
  <si>
    <r>
      <rPr>
        <b/>
        <u/>
        <sz val="15"/>
        <rFont val="TH SarabunPSK"/>
        <family val="2"/>
      </rPr>
      <t>4.กิจกรรม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1 บ้านเมืองใหม่ ตำบลเกาะคอเขา อำเภอตะกั่วป่า จังหวัดพังงา พื้นที่ไม่น้อยกว่า 160.00 ตารางเมตร</t>
    </r>
  </si>
  <si>
    <r>
      <rPr>
        <b/>
        <u/>
        <sz val="15"/>
        <rFont val="TH SarabunPSK"/>
        <family val="2"/>
      </rPr>
      <t>5.กิจกรรม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บ้านปากเกาะ ตำบลเกาะคอเขา อำเภอตะกั่วป่า จังหวัดพังงา พื้นที่ไม่น้อยกว่า 160.00 ตารางเมตร</t>
    </r>
  </si>
  <si>
    <r>
      <rPr>
        <b/>
        <u/>
        <sz val="15"/>
        <rFont val="TH SarabunPSK"/>
        <family val="2"/>
      </rPr>
      <t>6.กิจกรรม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8 บ้านแหลมดิน ตำบลบ่อแสน อำเภอทับปุด จังหวัดพังงา พื้นที่ไม่น้อยกว่า 180.00 ตารางเมตร</t>
    </r>
  </si>
  <si>
    <r>
      <rPr>
        <b/>
        <u/>
        <sz val="15"/>
        <rFont val="TH SarabunPSK"/>
        <family val="2"/>
      </rPr>
      <t>7.กิจกรรม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บ้านถ้ำน้ำผุด ตำบลถ้ำน้ำผุด อำเภอเมืองพังงา จังหวัดพังงา พื้นที่ไม่น้อยกว่า 140.00 ตารางเมตร</t>
    </r>
  </si>
  <si>
    <r>
      <rPr>
        <b/>
        <u/>
        <sz val="15"/>
        <rFont val="TH SarabunPSK"/>
        <family val="2"/>
      </rPr>
      <t>8.กิจกรรม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บ้านบางครั่ง ตำบลบางวัน อำเภอคุระบุรี จังหวัดพังงา พื้นที่ไม่น้อยกว่า 200.00 ตารางเมตร</t>
    </r>
  </si>
  <si>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  </r>
  </si>
  <si>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  </r>
  </si>
  <si>
    <t>โครงการปรับปรุงสระน้ำสาธารณะนบปริงเพื่อชุมชน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</si>
  <si>
    <t>โครงการทุ่นท่าเทียบเรือลอยน้ำจังหวัดพังงา (ระยะที่ 2 )</t>
  </si>
  <si>
    <t>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</si>
  <si>
    <t>โครงการปรับปรุงภูมิทัศน์บริเวณจุดชมวิวและปรับปรุงท่าเรือเพื่อสนับสนุนการท่องเที่ยว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</si>
  <si>
    <t>โครงการป้องกันและแก้ไขปัญหายาเสพติดจังหวัดพังงา</t>
  </si>
  <si>
    <t>เสนอผู้ว่าฯลงนามในสัญญาจ้าง</t>
  </si>
  <si>
    <t>ต.ค 63</t>
  </si>
  <si>
    <t>โครงการ สนับสนุนการดำเนินกิจกรรมจิตอาสา จังหวัดพังงา ปีงบประมาณ 2564</t>
  </si>
  <si>
    <t>-</t>
  </si>
  <si>
    <t>พัฒนาเมืองเก่า สู่การเป็นพิพิธภัณฑ์มีชีวิต (Living Museum) เพื่อสร้างศักยภาพการท่องเที่ยวทางวัฒนธรรมและประวัติศาสตร์ของจังหวัดพังงา</t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</si>
  <si>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>กิจกรรมที่ ๒.</t>
    </r>
    <r>
      <rPr>
        <sz val="14"/>
        <color theme="1"/>
        <rFont val="TH SarabunPSK"/>
        <family val="2"/>
      </rPr>
      <t xml:space="preserve"> เสริมสร้างศักยภาพกองทุนแม่ของแผ่นดิน
จากหมู่บ้านปลอดภัยยาเสพติด สู่ตำบลเข้มแข็งมั่นคง ยั่งยืน</t>
    </r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</si>
  <si>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 xml:space="preserve">กิจกรรมที่ ๑. </t>
    </r>
    <r>
      <rPr>
        <sz val="14"/>
        <color theme="1"/>
        <rFont val="TH SarabunPSK"/>
        <family val="2"/>
      </rPr>
      <t>กิจกรรมรณรงค์เนื่องในวันต่อต้านยาเสพติดโลก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</si>
  <si>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๓.</t>
    </r>
    <r>
      <rPr>
        <sz val="14"/>
        <color theme="1"/>
        <rFont val="TH SarabunPSK"/>
        <family val="2"/>
      </rPr>
      <t xml:space="preserve"> กิจกรรมการขับเคลื่อน TO BE NUMBER ONE 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</si>
  <si>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1</t>
    </r>
    <r>
      <rPr>
        <sz val="14"/>
        <color theme="1"/>
        <rFont val="TH SarabunPSK"/>
        <family val="2"/>
      </rPr>
      <t>.งานพิธีการ งานกิจกรรมพัฒนาฯ ของศูนย์อำนวยการจิตอาสาพระราชทาน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</si>
  <si>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2.</t>
    </r>
    <r>
      <rPr>
        <sz val="14"/>
        <color theme="1"/>
        <rFont val="TH SarabunPSK"/>
        <family val="2"/>
      </rPr>
      <t>การนับสนุนการปฏิบัติงานของศูนย์อำนวยการจิตอาสาพระราชทาน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</si>
  <si>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3</t>
    </r>
    <r>
      <rPr>
        <sz val="14"/>
        <color theme="1"/>
        <rFont val="TH SarabunPSK"/>
        <family val="2"/>
      </rPr>
      <t>.การสนับสนุนศูนย์อำนวยการจิตอาสาพระราชทานอำเภอ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</si>
  <si>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 xml:space="preserve">กิจกรรม 1 </t>
    </r>
    <r>
      <rPr>
        <sz val="14"/>
        <color theme="1"/>
        <rFont val="TH SarabunPSK"/>
        <family val="2"/>
      </rPr>
      <t>กิจกรรมพัฒนาแหล่งเรียนรู้ประวัติศาสตร์โบราณคดีและวิถีชีวิตชาวพังงา)</t>
    </r>
  </si>
  <si>
    <r>
      <t xml:space="preserve">  </t>
    </r>
    <r>
      <rPr>
        <b/>
        <u/>
        <sz val="14"/>
        <color theme="1"/>
        <rFont val="TH SarabunPSK"/>
        <family val="2"/>
      </rPr>
      <t xml:space="preserve">กิจกรรม 2 </t>
    </r>
    <r>
      <rPr>
        <sz val="14"/>
        <color theme="1"/>
        <rFont val="TH SarabunPSK"/>
        <family val="2"/>
      </rPr>
      <t>บริหารจัดการโครงการ</t>
    </r>
  </si>
  <si>
    <t>โครงการพัฒนาศักยภาพบุคลากรด้านการท่องเที่ยวจังหวัดพังงา</t>
  </si>
  <si>
    <t xml:space="preserve"> -</t>
  </si>
  <si>
    <t>ได้ขออนุมัติเปลี่ยนแปลงวันเวลาดำเนินการฯ จากเดิมวันที่ 1 - 26 ธ.ค.2563 เป็นวันที่ 4 - 28 ธ.ค.2563 ให้ผู้ว่าราชการจ.พังงาทราบเรียบร้อยแล้ว (ตามหนังสือที่ รง 0457/541 ลงวันที่ 25 พ.ย.2563)</t>
  </si>
  <si>
    <t>รอดำเนินการระหว่างวันที่ 11 - 20 มกราคม 2564 ได้ขออนุมัติเปลี่ยนแปลงวันเวลาดำเนินการฯให้ผู้ว่าราชการจ.พังงา ทราบเรียบร้อยแล้ว (หนังสือที่ รง 0457/581 ลงวันที่ 18 ธันวาคม 2563)</t>
  </si>
  <si>
    <t>รอดำเนินการระหว่างวันที่ 2 - 11 กุมภาพันธ์ 2564 ได้ขออนุมัติเปลี่ยนแปลงวันเวลาดำเนินการฯให้ผู้ว่าราชการจ.พังงา ทราบเรียบร้อยแล้ว (หนังสือที่ รง 0457/581 ลงวันที่ 18 ธันวาคม 2563)</t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</si>
  <si>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กิจกรรมที่1</t>
    </r>
    <r>
      <rPr>
        <u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ฝึกอบรมหลักสูตรนวดไทยเพื่อสุขภาพ รุ่นที่ 1/2564 วันที่ 4 - 28 พ.ย.2563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</si>
  <si>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2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ฝึกอบรมหลักสูตรภาษาจีนเพื่อการสื่อสาร รุ่นที่ 1/2564 วันที่ 23 - 27 พ.ย.2563 ณ โรงแรมเดอะ บริษา บีช รีสอร์ท ต.ลำแก่น อ.ท้ายเหมือง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</si>
  <si>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3</t>
    </r>
    <r>
      <rPr>
        <u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ฝึกอบรมหลักสูตรภาษาอังกฤษเพื่อการสื่อสาร รุ่นที่ 1/2564 วันที่ 23 - 27 พ.ย.2563 ณ โรงแรมเขาหลัก เมอร์ลิน รีสอร์ท ต.ลำแก่น อ.ท้ายเหมือง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</si>
  <si>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4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ฝึกอบรมหลักสูตรภาษาเยอรมันเพื่อการสื่อสาร รุ่นที่ 1/2564 วันที่ 7 - 11 ธ.ค.2563 ณ โรงแรมเดอะ บริษา บีช รีสอร์ท ต.ลำแก่น อ.ท้ายเหมือง จ.พังงา</t>
    </r>
  </si>
  <si>
    <r>
      <t xml:space="preserve"> </t>
    </r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กิจกรรมที่ 5</t>
    </r>
    <r>
      <rPr>
        <sz val="14"/>
        <color theme="1"/>
        <rFont val="TH SarabunPSK"/>
        <family val="2"/>
      </rPr>
      <t xml:space="preserve"> ฝึกอบรมหลักสูตรภาษาอังกฤษเพื่อการสื่อสาร รุ่นที่ 2/2564 วันที่ 14 - 18 ธ.ค.2563 ณ โรงแรมมุกดารา บีช วิลล่า แอนด์ สปา ต.คึกคัก อ.ตะกั่วป่า จ.พังงา</t>
    </r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</si>
  <si>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>กิจกรรมที่ 6</t>
    </r>
    <r>
      <rPr>
        <sz val="14"/>
        <color theme="1"/>
        <rFont val="TH SarabunPSK"/>
        <family val="2"/>
      </rPr>
      <t xml:space="preserve"> ฝึกอบรมหลักสูตรนวดไทยเพื่อสุขภาพ รุ่นที่ 2/2564 วันที่ 4 - 29 ธ.ค.2563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</si>
  <si>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7</t>
    </r>
    <r>
      <rPr>
        <sz val="14"/>
        <color theme="1"/>
        <rFont val="TH SarabunPSK"/>
        <family val="2"/>
      </rPr>
      <t xml:space="preserve"> ฝึกอบรมหลักสูตรภาษาอังกฤษเพื่อการสื่อสาร รุ่นที่ 3/2564 วันที่ 21 - 25 ธ.ค.2563 ณ โรงแรมรามาดา รีสอร์ท เขาหลัก ต.คึกคัก อ.ตะกั่วป่า จ.พังงา</t>
    </r>
  </si>
  <si>
    <r>
      <t xml:space="preserve"> </t>
    </r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กิจกรรมที่ 8</t>
    </r>
    <r>
      <rPr>
        <sz val="14"/>
        <color theme="1"/>
        <rFont val="TH SarabunPSK"/>
        <family val="2"/>
      </rPr>
      <t xml:space="preserve"> ฝึกอบรมหลักสูตรนวดฝ่าเท้าเพื่อสุขภาพ รุ่นที่ 1/2564 วันที่ 11 - 20 ม.ค.2564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</si>
  <si>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9</t>
    </r>
    <r>
      <rPr>
        <sz val="14"/>
        <color theme="1"/>
        <rFont val="TH SarabunPSK"/>
        <family val="2"/>
      </rPr>
      <t xml:space="preserve"> ฝึกอบรมหลักสูตรนวดฝ่าเท้าเพื่อสุขภาพ รุ่นที่ 2/2564 วันที่ 2 - 11 ก.พ.2564 ณ ศูนย์ฝึกอบรมอุตสาหกรรมท่องเที่ยวอันดามัน ต.ตะกั่วป่า อ.ตะกั่วป่า จ.พังงา</t>
    </r>
  </si>
  <si>
    <t>โครงการ การยกระดับช่องทางการตลาดด้วยตลาดออนไลน์</t>
  </si>
  <si>
    <r>
      <t xml:space="preserve"> </t>
    </r>
    <r>
      <rPr>
        <b/>
        <sz val="14"/>
        <color theme="1"/>
        <rFont val="TH SarabunPSK"/>
        <family val="2"/>
      </rPr>
      <t xml:space="preserve"> กิจกรรม</t>
    </r>
    <r>
      <rPr>
        <sz val="14"/>
        <color theme="1"/>
        <rFont val="TH SarabunPSK"/>
        <family val="2"/>
      </rPr>
      <t xml:space="preserve"> จัดอบรมเชิงปฏิบัติการเกี่ยวกับตลาดดิจิทัล และ แบ่งกลุ่มปฏิบัติจริงในการทำธุรกิจบนตลาดออนไลน์</t>
    </r>
  </si>
  <si>
    <r>
      <rPr>
        <b/>
        <sz val="14"/>
        <color theme="1"/>
        <rFont val="TH SarabunPSK"/>
        <family val="2"/>
      </rPr>
      <t xml:space="preserve">  กิจกรรม</t>
    </r>
    <r>
      <rPr>
        <sz val="14"/>
        <color theme="1"/>
        <rFont val="TH SarabunPSK"/>
        <family val="2"/>
      </rPr>
      <t xml:space="preserve"> จัดงานแสดงและจำหน่ายสินค้านอกภูมิภาค 1 ครั้ง  จำนวน 20 บูธ</t>
    </r>
  </si>
  <si>
    <t>โครงการ การส่งเสริมและเชื่อมโยงตลาดสินค้าเกษตรและผลิตภัณฑ์ชุมชนจังหวัดพังงา</t>
  </si>
  <si>
    <r>
      <rPr>
        <b/>
        <u/>
        <sz val="14"/>
        <color theme="1"/>
        <rFont val="TH SarabunIT๙"/>
        <family val="2"/>
      </rPr>
      <t>กิจกรรมที่ 2</t>
    </r>
    <r>
      <rPr>
        <sz val="14"/>
        <color theme="1"/>
        <rFont val="TH SarabunIT๙"/>
        <family val="2"/>
      </rPr>
      <t xml:space="preserve"> เพิ่มทักษะการพัฒนายกระดับผู้ผลิต ผู้ประกอบการ OTOP สู่การเป็นมืออาชีพ (กลุ่มป้าหมาย 50 คน  เจ้าหน้าที่โครงการ 5 คน ระยะเวลา ๓ วัน)</t>
    </r>
  </si>
  <si>
    <r>
      <rPr>
        <b/>
        <u/>
        <sz val="14"/>
        <color theme="1"/>
        <rFont val="TH SarabunIT๙"/>
        <family val="2"/>
      </rPr>
      <t>กิจกรรมที่ 3</t>
    </r>
    <r>
      <rPr>
        <sz val="14"/>
        <color theme="1"/>
        <rFont val="TH SarabunIT๙"/>
        <family val="2"/>
      </rPr>
      <t xml:space="preserve"> เพิ่มศักยภาพผู้ผลิต ผู้ประกอบการ OTOP  ที่ผ่านการคัดเลือก (กลุ่มเป้าหมาย 4๐ คน เจ้าหน้าที่โครงการ 5 คน ระยะเวลา ๓ วัน)</t>
    </r>
  </si>
  <si>
    <r>
      <rPr>
        <b/>
        <u/>
        <sz val="14"/>
        <color theme="1"/>
        <rFont val="TH SarabunIT๙"/>
        <family val="2"/>
      </rPr>
      <t>กิจกรรมที่ 4</t>
    </r>
    <r>
      <rPr>
        <sz val="14"/>
        <color theme="1"/>
        <rFont val="TH SarabunIT๙"/>
        <family val="2"/>
      </rPr>
      <t xml:space="preserve"> พัฒนาผลิตภัณฑ์ OTOP ของกลุ่มที่ผ่านการคัดเลือกจ้างเหมาสถาบันศึกษา/หน่วยงาน/เอกชน ในการฝึกอบรมพัฒนาผลิตภัณฑ์ และบรรจุภัณฑ์ พร้อมผลิตเพื่อจำหน่าย (32 ผลิตภัณฑ์)</t>
    </r>
  </si>
  <si>
    <r>
      <rPr>
        <b/>
        <u/>
        <sz val="14"/>
        <color theme="1"/>
        <rFont val="TH SarabunIT๙"/>
        <family val="2"/>
      </rPr>
      <t>กิจกรรมที่ 5</t>
    </r>
    <r>
      <rPr>
        <sz val="14"/>
        <color theme="1"/>
        <rFont val="TH SarabunIT๙"/>
        <family val="2"/>
      </rPr>
      <t>นำเสนอผลการดำเนินโครงการ จำนวน ๑ ครั้ง   ๑0๐ คน เจ้าหน้าที่โครงการ 5 คน)</t>
    </r>
  </si>
  <si>
    <t xml:space="preserve">โครงการฟื้นฟูทรัพยากรทางทะเลและชายฝั่งจังหวัดพังงา  </t>
  </si>
  <si>
    <r>
      <rPr>
        <b/>
        <u/>
        <sz val="14"/>
        <color theme="1"/>
        <rFont val="TH SarabunPSK"/>
        <family val="2"/>
      </rPr>
      <t xml:space="preserve">กิจกรรมที่ 1 </t>
    </r>
    <r>
      <rPr>
        <sz val="14"/>
        <color theme="1"/>
        <rFont val="TH SarabunPSK"/>
        <family val="2"/>
      </rPr>
      <t>จ้างดำเนินการจัดทำกระบวน กฎ-กติกาชุมชนและสำรวจคัดเลือกพื้นที่ และจัดทำป้ายประชาสัมพันธ์ และกฎ-กติกา การใช้ประโยชน์ในชุมชน</t>
    </r>
  </si>
  <si>
    <r>
      <rPr>
        <b/>
        <u/>
        <sz val="14"/>
        <color theme="1"/>
        <rFont val="TH SarabunPSK"/>
        <family val="2"/>
      </rPr>
      <t>กิจกรรมที่ 2</t>
    </r>
    <r>
      <rPr>
        <sz val="14"/>
        <color theme="1"/>
        <rFont val="TH SarabunPSK"/>
        <family val="2"/>
      </rPr>
      <t xml:space="preserve">  จ้างหาวัสดุธรรมชาติเพื่อจัดทำบ้านปลา จัดทำหมายแนวเขต และจ้างเหมาเรือ</t>
    </r>
  </si>
  <si>
    <r>
      <rPr>
        <b/>
        <u/>
        <sz val="14"/>
        <color theme="1"/>
        <rFont val="TH SarabunPSK"/>
        <family val="2"/>
      </rPr>
      <t>กิจกรรมที่ 3</t>
    </r>
    <r>
      <rPr>
        <sz val="14"/>
        <color theme="1"/>
        <rFont val="TH SarabunPSK"/>
        <family val="2"/>
      </rPr>
      <t xml:space="preserve"> จ้างดำเนินการจัดหาพันธุ์หญ้าทะเล และจ้างเหมาเรือ</t>
    </r>
  </si>
  <si>
    <r>
      <rPr>
        <b/>
        <sz val="16"/>
        <rFont val="TH SarabunPSK"/>
        <family val="2"/>
      </rPr>
      <t>กิจกรรมที่ 1</t>
    </r>
    <r>
      <rPr>
        <sz val="16"/>
        <rFont val="TH SarabunPSK"/>
        <family val="2"/>
      </rPr>
      <t xml:space="preserve"> โครงการเพิ่มประสิทธิภาพการทบทวนแผนพัฒนาจังหวัด การจัดทำแผนปฏิบัติราชการประจำปี การติดตามและประเมินผลการดำเนินโครงการ และขับเคลื่อนการบริหารงานจังหวัดแบบบูรณาการประจำปีงบประมาณ พ.ศ.2564</t>
    </r>
  </si>
  <si>
    <r>
      <rPr>
        <b/>
        <sz val="16"/>
        <rFont val="TH SarabunPSK"/>
        <family val="2"/>
      </rPr>
      <t>กิจกรรมที่ 2</t>
    </r>
    <r>
      <rPr>
        <sz val="16"/>
        <rFont val="TH SarabunPSK"/>
        <family val="2"/>
      </rPr>
      <t xml:space="preserve"> โครงการเพิ่มประสิทธิภาพด้วยการบริหารงานจังหวัดแบบบูรณาการและการมีส่วนร่วมในการปฏิบัติราชการตามนโยบายรัฐบาลและนโยบายของจังหวัด ประจำปีงบประมาณ พ.ศ.2564</t>
    </r>
  </si>
  <si>
    <r>
      <t xml:space="preserve"> </t>
    </r>
    <r>
      <rPr>
        <b/>
        <sz val="14"/>
        <color theme="1"/>
        <rFont val="TH SarabunPSK"/>
        <family val="2"/>
      </rPr>
      <t xml:space="preserve">กิจกรรมที่ 3 </t>
    </r>
    <r>
      <rPr>
        <sz val="14"/>
        <color theme="1"/>
        <rFont val="TH SarabunPSK"/>
        <family val="2"/>
      </rPr>
      <t>โครงการเพิ่มประสิทธิภาพบริหารจัดการจังหวัดแบบบูรณาการประจำปีงบประมาณ พ.ศ.2564 (จ้างเหมาบุคคล)</t>
    </r>
  </si>
  <si>
    <r>
      <rPr>
        <b/>
        <sz val="16"/>
        <rFont val="TH SarabunPSK"/>
        <family val="2"/>
      </rPr>
      <t>กิจกรรมที่ 4</t>
    </r>
    <r>
      <rPr>
        <sz val="16"/>
        <rFont val="TH SarabunPSK"/>
        <family val="2"/>
      </rPr>
      <t xml:space="preserve"> โครงการเพิ่มประสิทธิภาพงานด้านเทคนิคและการดูแลรักษาระบบงานเทคโนโลยีของศูนย์ราชการจังหวัดพังงา ปี 2564</t>
    </r>
  </si>
  <si>
    <r>
      <rPr>
        <b/>
        <sz val="16"/>
        <rFont val="TH SarabunPSK"/>
        <family val="2"/>
      </rPr>
      <t>กิจกรรมที่ 5</t>
    </r>
    <r>
      <rPr>
        <sz val="16"/>
        <rFont val="TH SarabunPSK"/>
        <family val="2"/>
      </rPr>
      <t xml:space="preserve"> โครงการขับเคลื่อนการพัฒนาระบบราชการ 4.0 ประจำปีงบประมาณ พ.ศ.2564</t>
    </r>
  </si>
  <si>
    <r>
      <rPr>
        <b/>
        <sz val="16"/>
        <rFont val="TH SarabunPSK"/>
        <family val="2"/>
      </rPr>
      <t>กิจกรรมที่ 6</t>
    </r>
    <r>
      <rPr>
        <sz val="16"/>
        <rFont val="TH SarabunPSK"/>
        <family val="2"/>
      </rPr>
      <t xml:space="preserve"> โครงการจังหวัดเคลื่อนที่</t>
    </r>
  </si>
  <si>
    <r>
      <rPr>
        <b/>
        <sz val="16"/>
        <rFont val="TH SarabunPSK"/>
        <family val="2"/>
      </rPr>
      <t>กิจกรรมที่ 7</t>
    </r>
    <r>
      <rPr>
        <sz val="16"/>
        <rFont val="TH SarabunPSK"/>
        <family val="2"/>
      </rPr>
      <t xml:space="preserve"> โครงการฝึกอบรมทบทวนและจัดตั้งสมาชิกกองอาสารักษาดินแดน ประเภทสำรองฯ</t>
    </r>
  </si>
  <si>
    <r>
      <rPr>
        <b/>
        <sz val="16"/>
        <rFont val="TH SarabunPSK"/>
        <family val="2"/>
      </rPr>
      <t>กิจกรรมที่ 8</t>
    </r>
    <r>
      <rPr>
        <sz val="16"/>
        <rFont val="TH SarabunPSK"/>
        <family val="2"/>
      </rPr>
      <t xml:space="preserve"> จัดทำซุ้มพระบรมฉายาลักษณ์ พระบาทสมเด็จพระเจ้าอยู่หัวมหาวชิราลงกรณ บดินทรเทพยรางกูร</t>
    </r>
  </si>
  <si>
    <t>ยังไม่อนุมัติโครงการ</t>
  </si>
  <si>
    <t>ไมมี</t>
  </si>
  <si>
    <r>
      <rPr>
        <b/>
        <u/>
        <sz val="14"/>
        <color theme="1"/>
        <rFont val="TH SarabunPSK"/>
        <family val="2"/>
      </rPr>
      <t>กิจกรรมที่ 2</t>
    </r>
    <r>
      <rPr>
        <sz val="14"/>
        <color theme="1"/>
        <rFont val="TH SarabunPSK"/>
        <family val="2"/>
      </rPr>
      <t xml:space="preserve"> ก่อสร้างหอเตือนภัย ขนาด 1.00เมตร สูง 24 เมตร หมู่ที่ 4 บ้านปากจก ตำบลเกาะพระทอง อำเภอคุระบุรี 
จังหวัดพังงา</t>
    </r>
  </si>
  <si>
    <r>
      <rPr>
        <b/>
        <u/>
        <sz val="14"/>
        <color theme="1"/>
        <rFont val="TH SarabunPSK"/>
        <family val="2"/>
      </rPr>
      <t>กิจกรรมที่ 1</t>
    </r>
    <r>
      <rPr>
        <sz val="14"/>
        <color theme="1"/>
        <rFont val="TH SarabunPSK"/>
        <family val="2"/>
      </rPr>
      <t xml:space="preserve"> ก่อสร้างหอเตือนภัย ขนาด 1.00เมตร สูง 24 เมตร หมู่ที่ 4 บ้านปากจก ตำบลเกาะพระทอง อำเภอคุระบุรี
จังหวัดพังงา</t>
    </r>
  </si>
  <si>
    <t xml:space="preserve">โครงการพัฒนาระบบป้องกันและบรรเทาสาธารณภัย
จังหวัดพังงา </t>
  </si>
  <si>
    <t>โครงการพัฒนายกระดับผู้ผลิตผู้ประกอบการ OTOP 
สู่การเป็นมืออาชีพ</t>
  </si>
  <si>
    <r>
      <rPr>
        <b/>
        <u/>
        <sz val="14"/>
        <color theme="1"/>
        <rFont val="TH SarabunIT๙"/>
        <family val="2"/>
      </rPr>
      <t>กิจกรรมที่ 1</t>
    </r>
    <r>
      <rPr>
        <sz val="14"/>
        <color theme="1"/>
        <rFont val="TH SarabunIT๙"/>
        <family val="2"/>
      </rPr>
      <t xml:space="preserve"> การประชุมเชิงปฏิบัติการคณะทำงาน หนึ่งตำบล หนึ่งผลิตภัณฑ์จังหวัด และ คณะทำงาน KBO จังหวัด (กลุ่มเป้าหมาย 30 คน เจ้าหน้าที่โครการ 5 คน 
ระยะเวลา ๑ วัน)</t>
    </r>
  </si>
  <si>
    <t xml:space="preserve">  : จะดำเนินการในเดือนธันวาคม 2563 ให้กรอกข้อมูล 12/2563 ซึ่ง excel จะปรับข้อมูลอัตโนมัติเป็น ธ.ค.-63</t>
  </si>
  <si>
    <t xml:space="preserve">  : จะประกาศจัดซื้อจัดจ้างในเดือนมกราคม 2564 ให้กรอกข้อมูล 1/2564 ซึ่ง excel จะปรับข้อมูลอัตโนมัติเป็น ม.ค.-64</t>
  </si>
  <si>
    <t>แบบรายงานนี้ให้กรอกข้อมูลเฉพาะโครงการ/กิจกรรมที่ได้รับงบประมาณตาม พ.ร.บ. งบประมาณรายจ่ายประจำปีงบประมาณ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</si>
</sst>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20"/>
      <color theme="1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u/>
      <sz val="14"/>
      <color theme="1"/>
      <name val="TH SarabunPSK"/>
      <family val="2"/>
    </font>
    <font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3" fillId="0" borderId="0"/>
    <xf numFmtId="0" fontId="23" fillId="0" borderId="0"/>
  </cellStyleXfs>
  <cellXfs count="270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9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7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87" fontId="5" fillId="3" borderId="4" xfId="0" applyNumberFormat="1" applyFont="1" applyFill="1" applyBorder="1" applyAlignment="1">
      <alignment horizontal="right" vertical="top" wrapText="1"/>
    </xf>
    <xf numFmtId="187" fontId="5" fillId="3" borderId="4" xfId="0" applyNumberFormat="1" applyFont="1" applyFill="1" applyBorder="1" applyAlignment="1">
      <alignment horizontal="left" vertical="top" wrapText="1"/>
    </xf>
    <xf numFmtId="187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7" fontId="3" fillId="0" borderId="10" xfId="1" applyNumberFormat="1" applyFont="1" applyBorder="1" applyAlignment="1">
      <alignment horizontal="right" vertical="top" wrapText="1"/>
    </xf>
    <xf numFmtId="187" fontId="3" fillId="0" borderId="10" xfId="1" applyNumberFormat="1" applyFont="1" applyBorder="1" applyAlignment="1">
      <alignment horizontal="center" vertical="top" wrapText="1"/>
    </xf>
    <xf numFmtId="187" fontId="3" fillId="0" borderId="10" xfId="1" applyNumberFormat="1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right" vertical="top" wrapText="1"/>
    </xf>
    <xf numFmtId="187" fontId="3" fillId="0" borderId="9" xfId="1" applyNumberFormat="1" applyFont="1" applyBorder="1" applyAlignment="1">
      <alignment horizontal="center" vertical="top" wrapText="1"/>
    </xf>
    <xf numFmtId="187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4" xfId="1" applyNumberFormat="1" applyFont="1" applyBorder="1" applyAlignment="1">
      <alignment horizontal="right" vertical="top" wrapText="1"/>
    </xf>
    <xf numFmtId="187" fontId="3" fillId="0" borderId="4" xfId="1" applyNumberFormat="1" applyFont="1" applyBorder="1" applyAlignment="1">
      <alignment horizontal="center" vertical="top" wrapText="1"/>
    </xf>
    <xf numFmtId="187" fontId="3" fillId="0" borderId="4" xfId="1" applyNumberFormat="1" applyFont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center" vertical="top" wrapText="1"/>
    </xf>
    <xf numFmtId="187" fontId="5" fillId="3" borderId="5" xfId="1" applyNumberFormat="1" applyFont="1" applyFill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187" fontId="3" fillId="0" borderId="5" xfId="1" applyNumberFormat="1" applyFont="1" applyBorder="1" applyAlignment="1">
      <alignment horizontal="left" vertical="top" wrapText="1"/>
    </xf>
    <xf numFmtId="187" fontId="8" fillId="3" borderId="2" xfId="1" applyNumberFormat="1" applyFont="1" applyFill="1" applyBorder="1" applyAlignment="1">
      <alignment vertical="center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187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0" fontId="3" fillId="3" borderId="12" xfId="0" applyNumberFormat="1" applyFont="1" applyFill="1" applyBorder="1"/>
    <xf numFmtId="0" fontId="3" fillId="0" borderId="9" xfId="0" applyNumberFormat="1" applyFont="1" applyBorder="1"/>
    <xf numFmtId="0" fontId="3" fillId="3" borderId="5" xfId="0" applyNumberFormat="1" applyFont="1" applyFill="1" applyBorder="1"/>
    <xf numFmtId="0" fontId="3" fillId="3" borderId="2" xfId="0" applyNumberFormat="1" applyFont="1" applyFill="1" applyBorder="1"/>
    <xf numFmtId="187" fontId="3" fillId="3" borderId="12" xfId="1" applyNumberFormat="1" applyFont="1" applyFill="1" applyBorder="1"/>
    <xf numFmtId="187" fontId="3" fillId="0" borderId="9" xfId="1" applyNumberFormat="1" applyFont="1" applyBorder="1"/>
    <xf numFmtId="187" fontId="3" fillId="3" borderId="5" xfId="1" applyNumberFormat="1" applyFont="1" applyFill="1" applyBorder="1"/>
    <xf numFmtId="187" fontId="3" fillId="3" borderId="2" xfId="1" applyNumberFormat="1" applyFont="1" applyFill="1" applyBorder="1"/>
    <xf numFmtId="17" fontId="3" fillId="0" borderId="5" xfId="1" applyNumberFormat="1" applyFont="1" applyBorder="1" applyAlignment="1">
      <alignment horizontal="center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3" borderId="5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3" fillId="0" borderId="10" xfId="1" applyNumberFormat="1" applyFont="1" applyBorder="1" applyAlignment="1">
      <alignment horizontal="center" vertical="top" wrapText="1"/>
    </xf>
    <xf numFmtId="43" fontId="3" fillId="0" borderId="5" xfId="1" applyNumberFormat="1" applyFont="1" applyBorder="1" applyAlignment="1">
      <alignment horizontal="right" vertical="top" wrapText="1"/>
    </xf>
    <xf numFmtId="43" fontId="5" fillId="5" borderId="2" xfId="0" applyNumberFormat="1" applyFont="1" applyFill="1" applyBorder="1" applyAlignment="1">
      <alignment vertical="center"/>
    </xf>
    <xf numFmtId="187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5" fillId="5" borderId="4" xfId="1" applyNumberFormat="1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18" fillId="0" borderId="5" xfId="0" applyFont="1" applyBorder="1" applyAlignment="1">
      <alignment vertical="top" wrapText="1"/>
    </xf>
    <xf numFmtId="17" fontId="3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Fill="1" applyBorder="1" applyAlignment="1">
      <alignment horizontal="center" vertical="top" wrapText="1"/>
    </xf>
    <xf numFmtId="187" fontId="17" fillId="0" borderId="10" xfId="1" applyNumberFormat="1" applyFont="1" applyFill="1" applyBorder="1" applyAlignment="1">
      <alignment horizontal="right" vertical="top" wrapText="1"/>
    </xf>
    <xf numFmtId="0" fontId="17" fillId="0" borderId="10" xfId="1" applyNumberFormat="1" applyFont="1" applyFill="1" applyBorder="1" applyAlignment="1">
      <alignment horizontal="left" vertical="top" wrapText="1"/>
    </xf>
    <xf numFmtId="0" fontId="18" fillId="0" borderId="4" xfId="0" applyFont="1" applyBorder="1" applyAlignment="1">
      <alignment vertical="top" wrapText="1"/>
    </xf>
    <xf numFmtId="0" fontId="3" fillId="0" borderId="4" xfId="1" applyNumberFormat="1" applyFont="1" applyBorder="1" applyAlignment="1">
      <alignment horizontal="center" vertical="top" wrapText="1"/>
    </xf>
    <xf numFmtId="0" fontId="3" fillId="0" borderId="4" xfId="1" applyNumberFormat="1" applyFont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left" vertical="top" wrapText="1"/>
    </xf>
    <xf numFmtId="187" fontId="5" fillId="5" borderId="2" xfId="1" applyNumberFormat="1" applyFont="1" applyFill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center" vertical="top" wrapText="1"/>
    </xf>
    <xf numFmtId="17" fontId="3" fillId="5" borderId="2" xfId="1" applyNumberFormat="1" applyFont="1" applyFill="1" applyBorder="1" applyAlignment="1">
      <alignment horizontal="center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5" fillId="10" borderId="5" xfId="0" applyFont="1" applyFill="1" applyBorder="1" applyAlignment="1">
      <alignment horizontal="center" vertical="top" wrapText="1"/>
    </xf>
    <xf numFmtId="187" fontId="5" fillId="10" borderId="5" xfId="1" applyNumberFormat="1" applyFont="1" applyFill="1" applyBorder="1" applyAlignment="1">
      <alignment horizontal="right" vertical="top" wrapText="1"/>
    </xf>
    <xf numFmtId="0" fontId="5" fillId="10" borderId="5" xfId="1" applyNumberFormat="1" applyFont="1" applyFill="1" applyBorder="1" applyAlignment="1">
      <alignment horizontal="center" vertical="top" wrapText="1"/>
    </xf>
    <xf numFmtId="17" fontId="3" fillId="10" borderId="5" xfId="1" applyNumberFormat="1" applyFont="1" applyFill="1" applyBorder="1" applyAlignment="1">
      <alignment horizontal="center" vertical="top" wrapText="1"/>
    </xf>
    <xf numFmtId="187" fontId="17" fillId="10" borderId="5" xfId="1" applyNumberFormat="1" applyFont="1" applyFill="1" applyBorder="1" applyAlignment="1">
      <alignment horizontal="right" vertical="top" wrapText="1"/>
    </xf>
    <xf numFmtId="0" fontId="17" fillId="10" borderId="5" xfId="1" applyNumberFormat="1" applyFont="1" applyFill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187" fontId="2" fillId="5" borderId="5" xfId="1" applyNumberFormat="1" applyFont="1" applyFill="1" applyBorder="1" applyAlignment="1">
      <alignment horizontal="right" vertical="top" wrapText="1"/>
    </xf>
    <xf numFmtId="187" fontId="17" fillId="9" borderId="5" xfId="1" applyNumberFormat="1" applyFont="1" applyFill="1" applyBorder="1" applyAlignment="1">
      <alignment horizontal="right" vertical="top" wrapText="1"/>
    </xf>
    <xf numFmtId="0" fontId="17" fillId="9" borderId="5" xfId="1" applyNumberFormat="1" applyFont="1" applyFill="1" applyBorder="1" applyAlignment="1">
      <alignment horizontal="center" vertical="top" wrapText="1"/>
    </xf>
    <xf numFmtId="0" fontId="17" fillId="9" borderId="5" xfId="1" applyNumberFormat="1" applyFont="1" applyFill="1" applyBorder="1" applyAlignment="1">
      <alignment horizontal="left" vertical="top" wrapText="1"/>
    </xf>
    <xf numFmtId="0" fontId="5" fillId="5" borderId="0" xfId="0" applyFont="1" applyFill="1"/>
    <xf numFmtId="0" fontId="5" fillId="10" borderId="5" xfId="1" applyNumberFormat="1" applyFont="1" applyFill="1" applyBorder="1" applyAlignment="1">
      <alignment horizontal="left" vertical="top" wrapText="1"/>
    </xf>
    <xf numFmtId="0" fontId="3" fillId="10" borderId="0" xfId="0" applyFont="1" applyFill="1"/>
    <xf numFmtId="0" fontId="3" fillId="10" borderId="5" xfId="0" applyFont="1" applyFill="1" applyBorder="1" applyAlignment="1">
      <alignment horizontal="left" vertical="top" wrapText="1"/>
    </xf>
    <xf numFmtId="187" fontId="3" fillId="10" borderId="5" xfId="1" applyNumberFormat="1" applyFont="1" applyFill="1" applyBorder="1" applyAlignment="1">
      <alignment horizontal="right" vertical="top" wrapText="1"/>
    </xf>
    <xf numFmtId="0" fontId="3" fillId="10" borderId="5" xfId="1" applyNumberFormat="1" applyFont="1" applyFill="1" applyBorder="1" applyAlignment="1">
      <alignment horizontal="center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187" fontId="17" fillId="0" borderId="5" xfId="1" applyNumberFormat="1" applyFont="1" applyBorder="1" applyAlignment="1">
      <alignment horizontal="right" vertical="top" wrapText="1"/>
    </xf>
    <xf numFmtId="17" fontId="6" fillId="0" borderId="5" xfId="1" applyNumberFormat="1" applyFont="1" applyBorder="1" applyAlignment="1">
      <alignment horizontal="center" vertical="top" wrapText="1"/>
    </xf>
    <xf numFmtId="17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right" vertical="top" wrapText="1"/>
    </xf>
    <xf numFmtId="0" fontId="17" fillId="0" borderId="5" xfId="1" applyNumberFormat="1" applyFont="1" applyBorder="1" applyAlignment="1">
      <alignment horizontal="left" vertical="top" wrapText="1"/>
    </xf>
    <xf numFmtId="0" fontId="6" fillId="0" borderId="5" xfId="1" applyNumberFormat="1" applyFont="1" applyBorder="1" applyAlignment="1">
      <alignment horizontal="left" vertical="top" wrapText="1"/>
    </xf>
    <xf numFmtId="187" fontId="17" fillId="0" borderId="10" xfId="1" applyNumberFormat="1" applyFont="1" applyBorder="1" applyAlignment="1">
      <alignment horizontal="right" vertical="top" wrapText="1"/>
    </xf>
    <xf numFmtId="17" fontId="6" fillId="0" borderId="10" xfId="1" applyNumberFormat="1" applyFont="1" applyBorder="1" applyAlignment="1">
      <alignment horizontal="center" vertical="top" wrapText="1"/>
    </xf>
    <xf numFmtId="17" fontId="17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Border="1" applyAlignment="1">
      <alignment horizontal="left" vertical="top" wrapText="1"/>
    </xf>
    <xf numFmtId="187" fontId="17" fillId="0" borderId="6" xfId="1" applyNumberFormat="1" applyFont="1" applyBorder="1" applyAlignment="1">
      <alignment horizontal="right" vertical="top" wrapText="1"/>
    </xf>
    <xf numFmtId="17" fontId="17" fillId="0" borderId="6" xfId="1" applyNumberFormat="1" applyFont="1" applyBorder="1" applyAlignment="1">
      <alignment horizontal="center" vertical="top" wrapText="1"/>
    </xf>
    <xf numFmtId="0" fontId="17" fillId="0" borderId="6" xfId="1" applyNumberFormat="1" applyFont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right" vertical="top" wrapText="1"/>
    </xf>
    <xf numFmtId="0" fontId="5" fillId="5" borderId="4" xfId="1" applyNumberFormat="1" applyFont="1" applyFill="1" applyBorder="1" applyAlignment="1">
      <alignment horizontal="center" vertical="top" wrapText="1"/>
    </xf>
    <xf numFmtId="0" fontId="17" fillId="0" borderId="6" xfId="1" applyNumberFormat="1" applyFont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49" fontId="21" fillId="0" borderId="4" xfId="0" applyNumberFormat="1" applyFont="1" applyBorder="1" applyAlignment="1">
      <alignment vertical="top" wrapText="1"/>
    </xf>
    <xf numFmtId="0" fontId="3" fillId="0" borderId="4" xfId="1" applyNumberFormat="1" applyFont="1" applyBorder="1" applyAlignment="1">
      <alignment horizontal="right" vertical="top" wrapText="1"/>
    </xf>
    <xf numFmtId="49" fontId="21" fillId="0" borderId="5" xfId="0" applyNumberFormat="1" applyFont="1" applyBorder="1" applyAlignment="1">
      <alignment vertical="top" wrapText="1"/>
    </xf>
    <xf numFmtId="0" fontId="3" fillId="0" borderId="5" xfId="1" applyNumberFormat="1" applyFont="1" applyBorder="1" applyAlignment="1">
      <alignment horizontal="right" vertical="top" wrapText="1"/>
    </xf>
    <xf numFmtId="0" fontId="3" fillId="0" borderId="10" xfId="1" applyNumberFormat="1" applyFont="1" applyBorder="1" applyAlignment="1">
      <alignment horizontal="right" vertical="top" wrapText="1"/>
    </xf>
    <xf numFmtId="0" fontId="3" fillId="0" borderId="10" xfId="1" applyNumberFormat="1" applyFont="1" applyBorder="1" applyAlignment="1">
      <alignment horizontal="left" vertical="top" wrapText="1"/>
    </xf>
    <xf numFmtId="49" fontId="21" fillId="0" borderId="6" xfId="0" applyNumberFormat="1" applyFont="1" applyBorder="1" applyAlignment="1">
      <alignment vertical="top" wrapText="1"/>
    </xf>
    <xf numFmtId="17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right" vertical="top" wrapText="1"/>
    </xf>
    <xf numFmtId="187" fontId="5" fillId="0" borderId="0" xfId="1" applyNumberFormat="1" applyFont="1" applyAlignment="1">
      <alignment horizontal="center" vertical="center"/>
    </xf>
    <xf numFmtId="187" fontId="2" fillId="2" borderId="2" xfId="1" applyNumberFormat="1" applyFont="1" applyFill="1" applyBorder="1" applyAlignment="1">
      <alignment horizontal="center" vertical="top" wrapText="1"/>
    </xf>
    <xf numFmtId="187" fontId="3" fillId="0" borderId="4" xfId="1" applyNumberFormat="1" applyFont="1" applyBorder="1" applyAlignment="1">
      <alignment vertical="top"/>
    </xf>
    <xf numFmtId="187" fontId="3" fillId="0" borderId="5" xfId="1" applyNumberFormat="1" applyFont="1" applyBorder="1" applyAlignment="1">
      <alignment vertical="top"/>
    </xf>
    <xf numFmtId="187" fontId="3" fillId="0" borderId="6" xfId="1" applyNumberFormat="1" applyFont="1" applyBorder="1" applyAlignment="1">
      <alignment vertical="top"/>
    </xf>
    <xf numFmtId="187" fontId="5" fillId="5" borderId="2" xfId="1" applyNumberFormat="1" applyFont="1" applyFill="1" applyBorder="1" applyAlignment="1">
      <alignment vertical="center"/>
    </xf>
    <xf numFmtId="187" fontId="3" fillId="0" borderId="0" xfId="1" applyNumberFormat="1" applyFont="1"/>
    <xf numFmtId="187" fontId="5" fillId="0" borderId="0" xfId="1" applyNumberFormat="1" applyFont="1"/>
    <xf numFmtId="0" fontId="5" fillId="5" borderId="1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left" vertical="top" wrapText="1"/>
    </xf>
    <xf numFmtId="187" fontId="5" fillId="5" borderId="9" xfId="1" applyNumberFormat="1" applyFont="1" applyFill="1" applyBorder="1" applyAlignment="1">
      <alignment horizontal="right" vertical="top" wrapText="1"/>
    </xf>
    <xf numFmtId="0" fontId="5" fillId="5" borderId="9" xfId="1" applyNumberFormat="1" applyFont="1" applyFill="1" applyBorder="1" applyAlignment="1">
      <alignment horizontal="center" vertical="top" wrapText="1"/>
    </xf>
    <xf numFmtId="0" fontId="24" fillId="10" borderId="13" xfId="2" applyFont="1" applyFill="1" applyBorder="1" applyAlignment="1">
      <alignment vertical="top" wrapText="1"/>
    </xf>
    <xf numFmtId="187" fontId="24" fillId="10" borderId="5" xfId="1" applyNumberFormat="1" applyFont="1" applyFill="1" applyBorder="1" applyAlignment="1">
      <alignment vertical="top" wrapText="1"/>
    </xf>
    <xf numFmtId="0" fontId="24" fillId="10" borderId="13" xfId="3" applyFont="1" applyFill="1" applyBorder="1" applyAlignment="1">
      <alignment vertical="top" wrapText="1"/>
    </xf>
    <xf numFmtId="0" fontId="5" fillId="5" borderId="9" xfId="1" applyNumberFormat="1" applyFont="1" applyFill="1" applyBorder="1" applyAlignment="1">
      <alignment horizontal="right" vertical="top" wrapText="1"/>
    </xf>
    <xf numFmtId="0" fontId="3" fillId="0" borderId="9" xfId="1" applyNumberFormat="1" applyFont="1" applyBorder="1" applyAlignment="1">
      <alignment horizontal="center" vertical="top" wrapText="1"/>
    </xf>
    <xf numFmtId="0" fontId="18" fillId="0" borderId="6" xfId="0" applyFont="1" applyBorder="1" applyAlignment="1">
      <alignment vertical="top" wrapText="1"/>
    </xf>
    <xf numFmtId="187" fontId="3" fillId="0" borderId="6" xfId="1" applyNumberFormat="1" applyFont="1" applyBorder="1" applyAlignment="1">
      <alignment horizontal="center" vertical="top" wrapText="1"/>
    </xf>
    <xf numFmtId="0" fontId="3" fillId="5" borderId="4" xfId="1" applyNumberFormat="1" applyFont="1" applyFill="1" applyBorder="1" applyAlignment="1">
      <alignment horizontal="left" vertical="top" wrapText="1"/>
    </xf>
    <xf numFmtId="0" fontId="3" fillId="10" borderId="6" xfId="0" applyFont="1" applyFill="1" applyBorder="1" applyAlignment="1">
      <alignment horizontal="left" vertical="top" wrapText="1"/>
    </xf>
    <xf numFmtId="0" fontId="3" fillId="10" borderId="6" xfId="1" applyNumberFormat="1" applyFont="1" applyFill="1" applyBorder="1" applyAlignment="1">
      <alignment horizontal="center" vertical="top" wrapText="1"/>
    </xf>
    <xf numFmtId="187" fontId="17" fillId="0" borderId="4" xfId="1" applyNumberFormat="1" applyFont="1" applyBorder="1" applyAlignment="1">
      <alignment horizontal="right" vertical="top" wrapText="1"/>
    </xf>
    <xf numFmtId="17" fontId="6" fillId="0" borderId="4" xfId="1" applyNumberFormat="1" applyFont="1" applyBorder="1" applyAlignment="1">
      <alignment horizontal="center" vertical="top" wrapText="1"/>
    </xf>
    <xf numFmtId="17" fontId="17" fillId="0" borderId="4" xfId="1" applyNumberFormat="1" applyFont="1" applyBorder="1" applyAlignment="1">
      <alignment horizontal="center" vertical="top" wrapText="1"/>
    </xf>
    <xf numFmtId="0" fontId="17" fillId="0" borderId="4" xfId="1" applyNumberFormat="1" applyFont="1" applyBorder="1" applyAlignment="1">
      <alignment horizontal="center" vertical="top" wrapText="1"/>
    </xf>
    <xf numFmtId="0" fontId="17" fillId="0" borderId="4" xfId="1" applyNumberFormat="1" applyFont="1" applyBorder="1" applyAlignment="1">
      <alignment horizontal="right" vertical="top" wrapText="1"/>
    </xf>
    <xf numFmtId="0" fontId="6" fillId="0" borderId="4" xfId="1" applyNumberFormat="1" applyFont="1" applyBorder="1" applyAlignment="1">
      <alignment horizontal="left" vertical="top" wrapText="1"/>
    </xf>
    <xf numFmtId="17" fontId="6" fillId="0" borderId="6" xfId="1" applyNumberFormat="1" applyFont="1" applyBorder="1" applyAlignment="1">
      <alignment horizontal="center" vertical="top" wrapText="1"/>
    </xf>
    <xf numFmtId="17" fontId="6" fillId="0" borderId="6" xfId="1" applyNumberFormat="1" applyFont="1" applyBorder="1" applyAlignment="1">
      <alignment horizontal="left" vertical="top" wrapText="1"/>
    </xf>
    <xf numFmtId="17" fontId="3" fillId="0" borderId="10" xfId="1" applyNumberFormat="1" applyFont="1" applyBorder="1" applyAlignment="1">
      <alignment horizontal="left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left" vertical="top" wrapText="1"/>
    </xf>
    <xf numFmtId="187" fontId="5" fillId="5" borderId="12" xfId="1" applyNumberFormat="1" applyFont="1" applyFill="1" applyBorder="1" applyAlignment="1">
      <alignment horizontal="right" vertical="top" wrapText="1"/>
    </xf>
    <xf numFmtId="3" fontId="5" fillId="5" borderId="12" xfId="0" applyNumberFormat="1" applyFont="1" applyFill="1" applyBorder="1" applyAlignment="1">
      <alignment horizontal="right" vertical="top" wrapText="1"/>
    </xf>
    <xf numFmtId="0" fontId="5" fillId="5" borderId="12" xfId="0" applyNumberFormat="1" applyFont="1" applyFill="1" applyBorder="1" applyAlignment="1">
      <alignment horizontal="center" vertical="top" wrapText="1"/>
    </xf>
    <xf numFmtId="0" fontId="5" fillId="5" borderId="12" xfId="0" applyNumberFormat="1" applyFont="1" applyFill="1" applyBorder="1" applyAlignment="1">
      <alignment horizontal="left" vertical="top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5" borderId="9" xfId="1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4">
    <cellStyle name="Comma" xfId="1" builtinId="3"/>
    <cellStyle name="Normal" xfId="0" builtinId="0"/>
    <cellStyle name="Normal_2.งบ ผวจ.- ม.ค.52 2" xfId="3"/>
    <cellStyle name="ปกติ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69</xdr:row>
      <xdr:rowOff>28574</xdr:rowOff>
    </xdr:from>
    <xdr:to>
      <xdr:col>11</xdr:col>
      <xdr:colOff>2143125</xdr:colOff>
      <xdr:row>77</xdr:row>
      <xdr:rowOff>28575</xdr:rowOff>
    </xdr:to>
    <xdr:sp macro="" textlink="">
      <xdr:nvSpPr>
        <xdr:cNvPr id="6" name="TextBox 5"/>
        <xdr:cNvSpPr txBox="1"/>
      </xdr:nvSpPr>
      <xdr:spPr>
        <a:xfrm>
          <a:off x="10096500" y="47729774"/>
          <a:ext cx="3848100" cy="2314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(........นายประหยัด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ช่อผกาพันธ์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ผู้อำนวยการกลุ่มงานยุทธศาสตร์และข้อมูลเพื่อการพัฒนาจังหวัด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สำนักงานจังหวัดพังงา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โทร............076-481422.......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  .</a:t>
          </a:r>
          <a:r>
            <a:rPr lang="en-US" sz="1600" u="dotted" baseline="0">
              <a:latin typeface="TH SarabunPSK" pitchFamily="34" charset="-34"/>
              <a:cs typeface="TH SarabunPSK" pitchFamily="34" charset="-34"/>
            </a:rPr>
            <a:t>phangnga.plan@gmail.com</a:t>
          </a:r>
          <a:endParaRPr lang="th-TH" sz="1600" u="dotted" baseline="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180974</xdr:colOff>
      <xdr:row>79</xdr:row>
      <xdr:rowOff>0</xdr:rowOff>
    </xdr:from>
    <xdr:to>
      <xdr:col>11</xdr:col>
      <xdr:colOff>2124075</xdr:colOff>
      <xdr:row>85</xdr:row>
      <xdr:rowOff>133350</xdr:rowOff>
    </xdr:to>
    <xdr:sp macro="" textlink="">
      <xdr:nvSpPr>
        <xdr:cNvPr id="7" name="TextBox 6"/>
        <xdr:cNvSpPr txBox="1"/>
      </xdr:nvSpPr>
      <xdr:spPr>
        <a:xfrm>
          <a:off x="10058399" y="50568225"/>
          <a:ext cx="3867151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(........นางสาวภัทรกันยา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ชูวงศ์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ผู้อำนวยการกลุ่มงานบริหารทรัพยากรบุคคล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รักษาราชการแทน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หน.สนจ.พังงา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391392</xdr:colOff>
      <xdr:row>0</xdr:row>
      <xdr:rowOff>95250</xdr:rowOff>
    </xdr:from>
    <xdr:ext cx="1123950" cy="547061"/>
    <xdr:sp macro="" textlink="">
      <xdr:nvSpPr>
        <xdr:cNvPr id="2" name="TextBox 2"/>
        <xdr:cNvSpPr txBox="1"/>
      </xdr:nvSpPr>
      <xdr:spPr>
        <a:xfrm>
          <a:off x="391392" y="95250"/>
          <a:ext cx="1123950" cy="54706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11</xdr:col>
      <xdr:colOff>0</xdr:colOff>
      <xdr:row>19</xdr:row>
      <xdr:rowOff>0</xdr:rowOff>
    </xdr:from>
    <xdr:to>
      <xdr:col>13</xdr:col>
      <xdr:colOff>2047875</xdr:colOff>
      <xdr:row>24</xdr:row>
      <xdr:rowOff>114300</xdr:rowOff>
    </xdr:to>
    <xdr:sp macro="" textlink="">
      <xdr:nvSpPr>
        <xdr:cNvPr id="4" name="TextBox 3"/>
        <xdr:cNvSpPr txBox="1"/>
      </xdr:nvSpPr>
      <xdr:spPr>
        <a:xfrm>
          <a:off x="13096875" y="66960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742950</xdr:colOff>
      <xdr:row>25</xdr:row>
      <xdr:rowOff>9525</xdr:rowOff>
    </xdr:from>
    <xdr:to>
      <xdr:col>13</xdr:col>
      <xdr:colOff>2057401</xdr:colOff>
      <xdr:row>30</xdr:row>
      <xdr:rowOff>47625</xdr:rowOff>
    </xdr:to>
    <xdr:sp macro="" textlink="">
      <xdr:nvSpPr>
        <xdr:cNvPr id="5" name="TextBox 4"/>
        <xdr:cNvSpPr txBox="1"/>
      </xdr:nvSpPr>
      <xdr:spPr>
        <a:xfrm>
          <a:off x="13087350" y="836295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26"/>
  <sheetViews>
    <sheetView tabSelected="1" topLeftCell="A61" zoomScaleNormal="100" zoomScaleSheetLayoutView="100" workbookViewId="0">
      <selection activeCell="H61" sqref="H61"/>
    </sheetView>
  </sheetViews>
  <sheetFormatPr defaultColWidth="9" defaultRowHeight="21.75"/>
  <cols>
    <col min="1" max="1" width="4.125" style="10" customWidth="1"/>
    <col min="2" max="2" width="40.25" style="10" customWidth="1"/>
    <col min="3" max="3" width="13" style="212" customWidth="1"/>
    <col min="4" max="5" width="13" style="10" customWidth="1"/>
    <col min="6" max="6" width="12.625" style="11" customWidth="1"/>
    <col min="7" max="7" width="13" style="11" customWidth="1"/>
    <col min="8" max="8" width="10.75" style="10" customWidth="1"/>
    <col min="9" max="9" width="9.875" style="10" customWidth="1"/>
    <col min="10" max="10" width="12.25" style="10" customWidth="1"/>
    <col min="11" max="11" width="13" style="10" customWidth="1"/>
    <col min="12" max="12" width="45.875" style="10" customWidth="1"/>
    <col min="13" max="16384" width="9" style="10"/>
  </cols>
  <sheetData>
    <row r="1" spans="1:12" ht="27.75">
      <c r="A1" s="245" t="s">
        <v>242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18" customHeight="1">
      <c r="A2" s="245" t="s">
        <v>243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14.25" customHeight="1">
      <c r="A3" s="74"/>
      <c r="B3" s="74"/>
      <c r="C3" s="206"/>
      <c r="D3" s="74"/>
      <c r="E3" s="74"/>
      <c r="F3" s="74"/>
      <c r="G3" s="74"/>
      <c r="H3" s="74"/>
      <c r="I3" s="74"/>
      <c r="J3" s="74"/>
      <c r="K3" s="74"/>
      <c r="L3" s="74" t="s">
        <v>206</v>
      </c>
    </row>
    <row r="4" spans="1:12">
      <c r="A4" s="246" t="s">
        <v>0</v>
      </c>
      <c r="B4" s="247" t="s">
        <v>174</v>
      </c>
      <c r="C4" s="247"/>
      <c r="D4" s="247"/>
      <c r="E4" s="247"/>
      <c r="F4" s="248" t="s">
        <v>179</v>
      </c>
      <c r="G4" s="249"/>
      <c r="H4" s="250" t="s">
        <v>180</v>
      </c>
      <c r="I4" s="250"/>
      <c r="J4" s="250"/>
      <c r="K4" s="250"/>
      <c r="L4" s="251" t="s">
        <v>211</v>
      </c>
    </row>
    <row r="5" spans="1:12" ht="87">
      <c r="A5" s="246"/>
      <c r="B5" s="106" t="s">
        <v>175</v>
      </c>
      <c r="C5" s="207" t="s">
        <v>176</v>
      </c>
      <c r="D5" s="111" t="s">
        <v>177</v>
      </c>
      <c r="E5" s="111" t="s">
        <v>178</v>
      </c>
      <c r="F5" s="112" t="s">
        <v>212</v>
      </c>
      <c r="G5" s="112" t="s">
        <v>213</v>
      </c>
      <c r="H5" s="113" t="s">
        <v>199</v>
      </c>
      <c r="I5" s="113" t="s">
        <v>200</v>
      </c>
      <c r="J5" s="113" t="s">
        <v>182</v>
      </c>
      <c r="K5" s="113" t="s">
        <v>204</v>
      </c>
      <c r="L5" s="251"/>
    </row>
    <row r="6" spans="1:12" ht="65.25">
      <c r="A6" s="48">
        <v>1</v>
      </c>
      <c r="B6" s="144" t="s">
        <v>256</v>
      </c>
      <c r="C6" s="192">
        <f>SUM(C7:C7)</f>
        <v>0</v>
      </c>
      <c r="D6" s="166">
        <v>40000000</v>
      </c>
      <c r="E6" s="166">
        <f>C6+D6</f>
        <v>40000000</v>
      </c>
      <c r="F6" s="115"/>
      <c r="G6" s="115"/>
      <c r="H6" s="115"/>
      <c r="I6" s="115">
        <f>I7</f>
        <v>12</v>
      </c>
      <c r="J6" s="50">
        <f>J7</f>
        <v>4218717</v>
      </c>
      <c r="K6" s="115"/>
      <c r="L6" s="128"/>
    </row>
    <row r="7" spans="1:12" ht="65.25">
      <c r="A7" s="81"/>
      <c r="B7" s="82" t="s">
        <v>245</v>
      </c>
      <c r="C7" s="83"/>
      <c r="D7" s="83">
        <v>40000000</v>
      </c>
      <c r="E7" s="83">
        <v>40000000</v>
      </c>
      <c r="F7" s="146"/>
      <c r="G7" s="146"/>
      <c r="H7" s="135"/>
      <c r="I7" s="147">
        <v>12</v>
      </c>
      <c r="J7" s="148">
        <v>4218717</v>
      </c>
      <c r="K7" s="147"/>
      <c r="L7" s="149" t="s">
        <v>244</v>
      </c>
    </row>
    <row r="8" spans="1:12">
      <c r="A8" s="153">
        <v>2</v>
      </c>
      <c r="B8" s="154" t="s">
        <v>257</v>
      </c>
      <c r="C8" s="155">
        <f>SUM(C9:C15)</f>
        <v>0</v>
      </c>
      <c r="D8" s="155">
        <v>37000000</v>
      </c>
      <c r="E8" s="155">
        <f>D8</f>
        <v>37000000</v>
      </c>
      <c r="F8" s="156"/>
      <c r="G8" s="157"/>
      <c r="H8" s="156"/>
      <c r="I8" s="156"/>
      <c r="J8" s="155">
        <f>J9+J10+J11+J12+J13+J14+J15+J16</f>
        <v>0</v>
      </c>
      <c r="K8" s="156"/>
      <c r="L8" s="158"/>
    </row>
    <row r="9" spans="1:12" ht="68.25" customHeight="1">
      <c r="A9" s="92"/>
      <c r="B9" s="150" t="s">
        <v>246</v>
      </c>
      <c r="C9" s="3">
        <v>0</v>
      </c>
      <c r="D9" s="3">
        <v>11041000</v>
      </c>
      <c r="E9" s="3">
        <f t="shared" ref="E9:E16" si="0">C9+D9</f>
        <v>11041000</v>
      </c>
      <c r="F9" s="4"/>
      <c r="G9" s="126"/>
      <c r="H9" s="4"/>
      <c r="I9" s="4"/>
      <c r="J9" s="3"/>
      <c r="K9" s="4"/>
      <c r="L9" s="127" t="s">
        <v>261</v>
      </c>
    </row>
    <row r="10" spans="1:12" ht="75" customHeight="1">
      <c r="A10" s="1"/>
      <c r="B10" s="145" t="s">
        <v>247</v>
      </c>
      <c r="C10" s="3">
        <v>0</v>
      </c>
      <c r="D10" s="3">
        <v>3761000</v>
      </c>
      <c r="E10" s="3">
        <f t="shared" si="0"/>
        <v>3761000</v>
      </c>
      <c r="F10" s="4"/>
      <c r="G10" s="126"/>
      <c r="H10" s="4"/>
      <c r="I10" s="4"/>
      <c r="J10" s="3"/>
      <c r="K10" s="4"/>
      <c r="L10" s="127" t="s">
        <v>261</v>
      </c>
    </row>
    <row r="11" spans="1:12" ht="72" customHeight="1">
      <c r="A11" s="1"/>
      <c r="B11" s="145" t="s">
        <v>248</v>
      </c>
      <c r="C11" s="3">
        <v>0</v>
      </c>
      <c r="D11" s="3">
        <v>4724000</v>
      </c>
      <c r="E11" s="3">
        <f t="shared" si="0"/>
        <v>4724000</v>
      </c>
      <c r="F11" s="4"/>
      <c r="G11" s="4"/>
      <c r="H11" s="4"/>
      <c r="I11" s="4"/>
      <c r="J11" s="3"/>
      <c r="K11" s="4"/>
      <c r="L11" s="127" t="s">
        <v>261</v>
      </c>
    </row>
    <row r="12" spans="1:12" ht="84.75" customHeight="1">
      <c r="A12" s="1"/>
      <c r="B12" s="145" t="s">
        <v>249</v>
      </c>
      <c r="C12" s="83">
        <v>0</v>
      </c>
      <c r="D12" s="83">
        <v>3404000</v>
      </c>
      <c r="E12" s="83">
        <f t="shared" si="0"/>
        <v>3404000</v>
      </c>
      <c r="F12" s="135"/>
      <c r="G12" s="135"/>
      <c r="H12" s="135"/>
      <c r="I12" s="135"/>
      <c r="J12" s="83"/>
      <c r="K12" s="135"/>
      <c r="L12" s="127" t="s">
        <v>261</v>
      </c>
    </row>
    <row r="13" spans="1:12" ht="74.25" customHeight="1">
      <c r="A13" s="1"/>
      <c r="B13" s="145" t="s">
        <v>250</v>
      </c>
      <c r="C13" s="83">
        <v>0</v>
      </c>
      <c r="D13" s="83">
        <v>3404000</v>
      </c>
      <c r="E13" s="83">
        <f t="shared" si="0"/>
        <v>3404000</v>
      </c>
      <c r="F13" s="135"/>
      <c r="G13" s="135"/>
      <c r="H13" s="135"/>
      <c r="I13" s="135"/>
      <c r="J13" s="83"/>
      <c r="K13" s="135"/>
      <c r="L13" s="127" t="s">
        <v>261</v>
      </c>
    </row>
    <row r="14" spans="1:12" ht="74.25" customHeight="1">
      <c r="A14" s="141"/>
      <c r="B14" s="223" t="s">
        <v>251</v>
      </c>
      <c r="C14" s="138">
        <v>0</v>
      </c>
      <c r="D14" s="138">
        <v>3666000</v>
      </c>
      <c r="E14" s="138">
        <f t="shared" si="0"/>
        <v>3666000</v>
      </c>
      <c r="F14" s="224"/>
      <c r="G14" s="139"/>
      <c r="H14" s="139"/>
      <c r="I14" s="139"/>
      <c r="J14" s="138"/>
      <c r="K14" s="139"/>
      <c r="L14" s="140" t="s">
        <v>261</v>
      </c>
    </row>
    <row r="15" spans="1:12" ht="73.5" customHeight="1">
      <c r="A15" s="92"/>
      <c r="B15" s="150" t="s">
        <v>252</v>
      </c>
      <c r="C15" s="89">
        <v>0</v>
      </c>
      <c r="D15" s="89">
        <v>3000000</v>
      </c>
      <c r="E15" s="89">
        <f t="shared" si="0"/>
        <v>3000000</v>
      </c>
      <c r="F15" s="222"/>
      <c r="G15" s="222"/>
      <c r="H15" s="222"/>
      <c r="I15" s="222"/>
      <c r="J15" s="89"/>
      <c r="K15" s="222"/>
      <c r="L15" s="152" t="s">
        <v>261</v>
      </c>
    </row>
    <row r="16" spans="1:12" ht="73.5" customHeight="1">
      <c r="A16" s="1"/>
      <c r="B16" s="145" t="s">
        <v>253</v>
      </c>
      <c r="C16" s="83">
        <v>0</v>
      </c>
      <c r="D16" s="83">
        <v>4000000</v>
      </c>
      <c r="E16" s="83">
        <f t="shared" si="0"/>
        <v>4000000</v>
      </c>
      <c r="F16" s="135"/>
      <c r="G16" s="135"/>
      <c r="H16" s="135"/>
      <c r="I16" s="135"/>
      <c r="J16" s="83"/>
      <c r="K16" s="135"/>
      <c r="L16" s="127" t="s">
        <v>261</v>
      </c>
    </row>
    <row r="17" spans="1:12" s="170" customFormat="1" ht="63.75" customHeight="1">
      <c r="A17" s="51">
        <v>3</v>
      </c>
      <c r="B17" s="52" t="s">
        <v>258</v>
      </c>
      <c r="C17" s="53">
        <f>SUM(C18:C20)</f>
        <v>0</v>
      </c>
      <c r="D17" s="53">
        <v>30000000</v>
      </c>
      <c r="E17" s="53">
        <f>C17+D17</f>
        <v>30000000</v>
      </c>
      <c r="F17" s="54"/>
      <c r="G17" s="54"/>
      <c r="H17" s="54"/>
      <c r="I17" s="54"/>
      <c r="J17" s="53">
        <f>J18</f>
        <v>0</v>
      </c>
      <c r="K17" s="54"/>
      <c r="L17" s="128" t="s">
        <v>261</v>
      </c>
    </row>
    <row r="18" spans="1:12" ht="63.75" customHeight="1">
      <c r="A18" s="1"/>
      <c r="B18" s="2" t="s">
        <v>254</v>
      </c>
      <c r="C18" s="3">
        <v>0</v>
      </c>
      <c r="D18" s="94">
        <v>30000000</v>
      </c>
      <c r="E18" s="3">
        <v>30000000</v>
      </c>
      <c r="F18" s="4"/>
      <c r="G18" s="4"/>
      <c r="H18" s="4"/>
      <c r="I18" s="4"/>
      <c r="J18" s="3"/>
      <c r="K18" s="4"/>
      <c r="L18" s="127"/>
    </row>
    <row r="19" spans="1:12" s="13" customFormat="1" ht="68.25" customHeight="1">
      <c r="A19" s="51">
        <v>4</v>
      </c>
      <c r="B19" s="52" t="s">
        <v>259</v>
      </c>
      <c r="C19" s="53">
        <v>0</v>
      </c>
      <c r="D19" s="167">
        <v>28135500</v>
      </c>
      <c r="E19" s="167">
        <f>C19+D19</f>
        <v>28135500</v>
      </c>
      <c r="F19" s="168"/>
      <c r="G19" s="168"/>
      <c r="H19" s="168"/>
      <c r="I19" s="168">
        <v>12</v>
      </c>
      <c r="J19" s="167">
        <f>J20</f>
        <v>5998110</v>
      </c>
      <c r="K19" s="168"/>
      <c r="L19" s="169" t="s">
        <v>244</v>
      </c>
    </row>
    <row r="20" spans="1:12" ht="65.25">
      <c r="A20" s="1"/>
      <c r="B20" s="2" t="s">
        <v>255</v>
      </c>
      <c r="C20" s="3">
        <v>0</v>
      </c>
      <c r="D20" s="3">
        <v>28135500</v>
      </c>
      <c r="E20" s="3">
        <f>D20</f>
        <v>28135500</v>
      </c>
      <c r="F20" s="4"/>
      <c r="G20" s="4"/>
      <c r="H20" s="4"/>
      <c r="I20" s="4">
        <v>12</v>
      </c>
      <c r="J20" s="3">
        <v>5998110</v>
      </c>
      <c r="K20" s="4"/>
      <c r="L20" s="127"/>
    </row>
    <row r="21" spans="1:12" ht="44.25" customHeight="1">
      <c r="A21" s="51">
        <v>5</v>
      </c>
      <c r="B21" s="52" t="s">
        <v>312</v>
      </c>
      <c r="C21" s="53"/>
      <c r="D21" s="53">
        <v>8400000</v>
      </c>
      <c r="E21" s="53">
        <v>8400000</v>
      </c>
      <c r="F21" s="54"/>
      <c r="G21" s="54"/>
      <c r="H21" s="54"/>
      <c r="I21" s="54"/>
      <c r="J21" s="53">
        <f>J22+J23</f>
        <v>0</v>
      </c>
      <c r="K21" s="54"/>
      <c r="L21" s="128"/>
    </row>
    <row r="22" spans="1:12" s="172" customFormat="1" ht="62.25" customHeight="1">
      <c r="A22" s="159"/>
      <c r="B22" s="173" t="s">
        <v>311</v>
      </c>
      <c r="C22" s="160"/>
      <c r="D22" s="174">
        <v>4200000</v>
      </c>
      <c r="E22" s="174">
        <v>4200000</v>
      </c>
      <c r="F22" s="161"/>
      <c r="G22" s="175" t="s">
        <v>262</v>
      </c>
      <c r="H22" s="161"/>
      <c r="I22" s="175">
        <v>9</v>
      </c>
      <c r="J22" s="160"/>
      <c r="K22" s="161"/>
      <c r="L22" s="171"/>
    </row>
    <row r="23" spans="1:12" ht="66" customHeight="1">
      <c r="A23" s="141"/>
      <c r="B23" s="226" t="s">
        <v>310</v>
      </c>
      <c r="C23" s="138">
        <v>0</v>
      </c>
      <c r="D23" s="138">
        <v>4200000</v>
      </c>
      <c r="E23" s="138">
        <v>4200000</v>
      </c>
      <c r="F23" s="139"/>
      <c r="G23" s="227" t="s">
        <v>262</v>
      </c>
      <c r="H23" s="139"/>
      <c r="I23" s="139">
        <v>9</v>
      </c>
      <c r="J23" s="138"/>
      <c r="K23" s="139"/>
      <c r="L23" s="140"/>
    </row>
    <row r="24" spans="1:12" ht="21.75" customHeight="1">
      <c r="A24" s="48">
        <v>6</v>
      </c>
      <c r="B24" s="49" t="s">
        <v>260</v>
      </c>
      <c r="C24" s="192">
        <v>5377200</v>
      </c>
      <c r="D24" s="50">
        <v>0</v>
      </c>
      <c r="E24" s="50">
        <f>SUM(C24:D24)</f>
        <v>5377200</v>
      </c>
      <c r="F24" s="193"/>
      <c r="G24" s="193"/>
      <c r="H24" s="193"/>
      <c r="I24" s="193"/>
      <c r="J24" s="192">
        <f>J25+J26+J27</f>
        <v>0</v>
      </c>
      <c r="K24" s="193"/>
      <c r="L24" s="225"/>
    </row>
    <row r="25" spans="1:12" ht="23.25" customHeight="1">
      <c r="A25" s="1"/>
      <c r="B25" s="2" t="s">
        <v>267</v>
      </c>
      <c r="C25" s="3">
        <v>340000</v>
      </c>
      <c r="D25" s="3">
        <v>0</v>
      </c>
      <c r="E25" s="3">
        <f>SUM(C25:D25)</f>
        <v>340000</v>
      </c>
      <c r="F25" s="162"/>
      <c r="G25" s="162">
        <v>242700</v>
      </c>
      <c r="H25" s="4">
        <v>2</v>
      </c>
      <c r="I25" s="4"/>
      <c r="J25" s="163">
        <v>0</v>
      </c>
      <c r="K25" s="164" t="s">
        <v>210</v>
      </c>
      <c r="L25" s="127"/>
    </row>
    <row r="26" spans="1:12" ht="43.5">
      <c r="A26" s="1"/>
      <c r="B26" s="2" t="s">
        <v>266</v>
      </c>
      <c r="C26" s="3">
        <v>1238700</v>
      </c>
      <c r="D26" s="3">
        <v>0</v>
      </c>
      <c r="E26" s="3">
        <f>SUM(C26:D26)</f>
        <v>1238700</v>
      </c>
      <c r="F26" s="162"/>
      <c r="G26" s="162">
        <v>242462</v>
      </c>
      <c r="H26" s="4">
        <v>2</v>
      </c>
      <c r="I26" s="4"/>
      <c r="J26" s="163">
        <v>0</v>
      </c>
      <c r="K26" s="164" t="s">
        <v>210</v>
      </c>
      <c r="L26" s="165"/>
    </row>
    <row r="27" spans="1:12">
      <c r="A27" s="1"/>
      <c r="B27" s="2" t="s">
        <v>268</v>
      </c>
      <c r="C27" s="3">
        <v>3798500</v>
      </c>
      <c r="D27" s="3">
        <v>0</v>
      </c>
      <c r="E27" s="3">
        <f>SUM(C27:D27)</f>
        <v>3798500</v>
      </c>
      <c r="F27" s="162"/>
      <c r="G27" s="162">
        <v>242462</v>
      </c>
      <c r="H27" s="4">
        <v>2</v>
      </c>
      <c r="I27" s="4"/>
      <c r="J27" s="163">
        <v>0</v>
      </c>
      <c r="K27" s="164" t="s">
        <v>210</v>
      </c>
      <c r="L27" s="127"/>
    </row>
    <row r="28" spans="1:12" ht="45.75" customHeight="1">
      <c r="A28" s="48">
        <v>7</v>
      </c>
      <c r="B28" s="49" t="s">
        <v>263</v>
      </c>
      <c r="C28" s="192">
        <f>SUM(C29:C31)</f>
        <v>857100</v>
      </c>
      <c r="D28" s="50">
        <v>0</v>
      </c>
      <c r="E28" s="50">
        <f t="shared" ref="E28" si="1">SUM(E29:E31)</f>
        <v>857100</v>
      </c>
      <c r="F28" s="115"/>
      <c r="G28" s="115"/>
      <c r="H28" s="115"/>
      <c r="I28" s="115"/>
      <c r="J28" s="50">
        <f>J29+J30+J31</f>
        <v>0</v>
      </c>
      <c r="K28" s="115"/>
      <c r="L28" s="252"/>
    </row>
    <row r="29" spans="1:12" ht="43.5" customHeight="1">
      <c r="A29" s="1"/>
      <c r="B29" s="2" t="s">
        <v>269</v>
      </c>
      <c r="C29" s="3">
        <v>431500</v>
      </c>
      <c r="D29" s="3" t="s">
        <v>264</v>
      </c>
      <c r="E29" s="3">
        <f>SUM(C29:D29)</f>
        <v>431500</v>
      </c>
      <c r="F29" s="126"/>
      <c r="G29" s="126">
        <v>242492</v>
      </c>
      <c r="H29" s="4">
        <v>3</v>
      </c>
      <c r="I29" s="4" t="s">
        <v>264</v>
      </c>
      <c r="J29" s="3">
        <v>0</v>
      </c>
      <c r="K29" s="4">
        <v>9</v>
      </c>
      <c r="L29" s="252"/>
    </row>
    <row r="30" spans="1:12" ht="44.25" customHeight="1">
      <c r="A30" s="1"/>
      <c r="B30" s="2" t="s">
        <v>270</v>
      </c>
      <c r="C30" s="3">
        <v>25600</v>
      </c>
      <c r="D30" s="3" t="s">
        <v>264</v>
      </c>
      <c r="E30" s="3">
        <f>SUM(C30:D30)</f>
        <v>25600</v>
      </c>
      <c r="F30" s="126"/>
      <c r="G30" s="126">
        <v>242492</v>
      </c>
      <c r="H30" s="4">
        <v>3</v>
      </c>
      <c r="I30" s="4" t="s">
        <v>264</v>
      </c>
      <c r="J30" s="3">
        <v>0</v>
      </c>
      <c r="K30" s="4" t="s">
        <v>210</v>
      </c>
      <c r="L30" s="252"/>
    </row>
    <row r="31" spans="1:12" ht="42.75" customHeight="1">
      <c r="A31" s="1"/>
      <c r="B31" s="2" t="s">
        <v>271</v>
      </c>
      <c r="C31" s="3">
        <v>400000</v>
      </c>
      <c r="D31" s="3" t="s">
        <v>264</v>
      </c>
      <c r="E31" s="3">
        <f>SUM(C31:D31)</f>
        <v>400000</v>
      </c>
      <c r="F31" s="126"/>
      <c r="G31" s="126">
        <v>242492</v>
      </c>
      <c r="H31" s="4">
        <v>3</v>
      </c>
      <c r="I31" s="4" t="s">
        <v>264</v>
      </c>
      <c r="J31" s="3">
        <v>0</v>
      </c>
      <c r="K31" s="4" t="s">
        <v>210</v>
      </c>
      <c r="L31" s="252"/>
    </row>
    <row r="32" spans="1:12" ht="69.75" customHeight="1">
      <c r="A32" s="48">
        <v>8</v>
      </c>
      <c r="B32" s="49" t="s">
        <v>265</v>
      </c>
      <c r="C32" s="192">
        <v>5370000</v>
      </c>
      <c r="D32" s="50">
        <v>0</v>
      </c>
      <c r="E32" s="50">
        <f>C32</f>
        <v>5370000</v>
      </c>
      <c r="F32" s="115"/>
      <c r="G32" s="115"/>
      <c r="H32" s="115"/>
      <c r="I32" s="115"/>
      <c r="J32" s="50">
        <f>J33+J34</f>
        <v>0</v>
      </c>
      <c r="K32" s="115"/>
      <c r="L32" s="176"/>
    </row>
    <row r="33" spans="1:12" ht="46.5" customHeight="1">
      <c r="A33" s="1"/>
      <c r="B33" s="2" t="s">
        <v>272</v>
      </c>
      <c r="C33" s="3">
        <v>5300000</v>
      </c>
      <c r="D33" s="3">
        <v>0</v>
      </c>
      <c r="E33" s="3">
        <f>SUM(C33:D33)</f>
        <v>5300000</v>
      </c>
      <c r="F33" s="126"/>
      <c r="G33" s="126">
        <v>23377</v>
      </c>
      <c r="H33" s="4">
        <v>2</v>
      </c>
      <c r="I33" s="4"/>
      <c r="J33" s="3">
        <v>0</v>
      </c>
      <c r="K33" s="4" t="s">
        <v>210</v>
      </c>
      <c r="L33" s="127"/>
    </row>
    <row r="34" spans="1:12" ht="32.25" customHeight="1">
      <c r="A34" s="81"/>
      <c r="B34" s="82" t="s">
        <v>273</v>
      </c>
      <c r="C34" s="83">
        <v>70000</v>
      </c>
      <c r="D34" s="83">
        <v>0</v>
      </c>
      <c r="E34" s="83">
        <f>SUM(C34:D34)</f>
        <v>70000</v>
      </c>
      <c r="F34" s="146">
        <v>23377</v>
      </c>
      <c r="G34" s="146"/>
      <c r="H34" s="135">
        <v>2</v>
      </c>
      <c r="I34" s="135"/>
      <c r="J34" s="83">
        <v>0</v>
      </c>
      <c r="K34" s="135" t="s">
        <v>210</v>
      </c>
      <c r="L34" s="236"/>
    </row>
    <row r="35" spans="1:12" ht="24" customHeight="1">
      <c r="A35" s="237">
        <v>9</v>
      </c>
      <c r="B35" s="238" t="s">
        <v>274</v>
      </c>
      <c r="C35" s="239">
        <v>636000</v>
      </c>
      <c r="D35" s="240" t="s">
        <v>275</v>
      </c>
      <c r="E35" s="240">
        <v>636000</v>
      </c>
      <c r="F35" s="241"/>
      <c r="G35" s="241"/>
      <c r="H35" s="241"/>
      <c r="I35" s="241"/>
      <c r="J35" s="240">
        <f>J36+J37+J38+J39+J40+J41+J42</f>
        <v>554200</v>
      </c>
      <c r="K35" s="241"/>
      <c r="L35" s="242"/>
    </row>
    <row r="36" spans="1:12" ht="70.5" customHeight="1">
      <c r="A36" s="1"/>
      <c r="B36" s="2" t="s">
        <v>279</v>
      </c>
      <c r="C36" s="177">
        <v>69600</v>
      </c>
      <c r="D36" s="177">
        <v>0</v>
      </c>
      <c r="E36" s="177">
        <v>69600</v>
      </c>
      <c r="F36" s="178"/>
      <c r="G36" s="179">
        <v>23316</v>
      </c>
      <c r="H36" s="180">
        <v>13</v>
      </c>
      <c r="I36" s="181" t="s">
        <v>275</v>
      </c>
      <c r="J36" s="177">
        <v>69600</v>
      </c>
      <c r="K36" s="180" t="s">
        <v>210</v>
      </c>
      <c r="L36" s="182" t="s">
        <v>276</v>
      </c>
    </row>
    <row r="37" spans="1:12" ht="65.25" customHeight="1">
      <c r="A37" s="141"/>
      <c r="B37" s="142" t="s">
        <v>280</v>
      </c>
      <c r="C37" s="189">
        <v>83000</v>
      </c>
      <c r="D37" s="189">
        <v>0</v>
      </c>
      <c r="E37" s="189">
        <v>83000</v>
      </c>
      <c r="F37" s="234"/>
      <c r="G37" s="190">
        <v>23316</v>
      </c>
      <c r="H37" s="191">
        <v>13</v>
      </c>
      <c r="I37" s="194" t="s">
        <v>275</v>
      </c>
      <c r="J37" s="189">
        <f>30000+35000+10000+6980+1020</f>
        <v>83000</v>
      </c>
      <c r="K37" s="191" t="s">
        <v>210</v>
      </c>
      <c r="L37" s="235"/>
    </row>
    <row r="38" spans="1:12" ht="65.25">
      <c r="A38" s="92"/>
      <c r="B38" s="93" t="s">
        <v>281</v>
      </c>
      <c r="C38" s="228">
        <v>83000</v>
      </c>
      <c r="D38" s="228">
        <v>0</v>
      </c>
      <c r="E38" s="228">
        <v>83000</v>
      </c>
      <c r="F38" s="229"/>
      <c r="G38" s="230">
        <v>23316</v>
      </c>
      <c r="H38" s="231">
        <v>13</v>
      </c>
      <c r="I38" s="232" t="s">
        <v>275</v>
      </c>
      <c r="J38" s="228">
        <f>30000+35000+5000+3000+192.6+8657.4+1150</f>
        <v>83000</v>
      </c>
      <c r="K38" s="231" t="s">
        <v>210</v>
      </c>
      <c r="L38" s="233"/>
    </row>
    <row r="39" spans="1:12" ht="65.25">
      <c r="A39" s="1"/>
      <c r="B39" s="2" t="s">
        <v>282</v>
      </c>
      <c r="C39" s="177">
        <v>83000</v>
      </c>
      <c r="D39" s="177">
        <v>0</v>
      </c>
      <c r="E39" s="177">
        <v>83000</v>
      </c>
      <c r="F39" s="178"/>
      <c r="G39" s="179">
        <v>23346</v>
      </c>
      <c r="H39" s="180">
        <v>13</v>
      </c>
      <c r="I39" s="181" t="s">
        <v>275</v>
      </c>
      <c r="J39" s="177">
        <f>30000+35000+10000+6140+1860</f>
        <v>83000</v>
      </c>
      <c r="K39" s="180" t="s">
        <v>210</v>
      </c>
      <c r="L39" s="183"/>
    </row>
    <row r="40" spans="1:12" ht="72.75" customHeight="1">
      <c r="A40" s="1"/>
      <c r="B40" s="2" t="s">
        <v>283</v>
      </c>
      <c r="C40" s="177">
        <v>83000</v>
      </c>
      <c r="D40" s="177">
        <v>0</v>
      </c>
      <c r="E40" s="177">
        <v>83000</v>
      </c>
      <c r="F40" s="178"/>
      <c r="G40" s="179">
        <v>23346</v>
      </c>
      <c r="H40" s="180">
        <v>13</v>
      </c>
      <c r="I40" s="181" t="s">
        <v>275</v>
      </c>
      <c r="J40" s="177">
        <f>30000+35000+5000+3000+780+8497.75+722.25</f>
        <v>83000</v>
      </c>
      <c r="K40" s="180" t="s">
        <v>210</v>
      </c>
      <c r="L40" s="183"/>
    </row>
    <row r="41" spans="1:12" ht="70.5" customHeight="1">
      <c r="A41" s="1"/>
      <c r="B41" s="2" t="s">
        <v>284</v>
      </c>
      <c r="C41" s="177">
        <v>69600</v>
      </c>
      <c r="D41" s="177">
        <v>0</v>
      </c>
      <c r="E41" s="177">
        <v>69600</v>
      </c>
      <c r="F41" s="178"/>
      <c r="G41" s="179">
        <v>23346</v>
      </c>
      <c r="H41" s="180">
        <v>3</v>
      </c>
      <c r="I41" s="181" t="s">
        <v>275</v>
      </c>
      <c r="J41" s="177">
        <v>69600</v>
      </c>
      <c r="K41" s="180" t="s">
        <v>210</v>
      </c>
      <c r="L41" s="183"/>
    </row>
    <row r="42" spans="1:12" ht="63.75" customHeight="1">
      <c r="A42" s="1"/>
      <c r="B42" s="2" t="s">
        <v>285</v>
      </c>
      <c r="C42" s="177">
        <v>83000</v>
      </c>
      <c r="D42" s="177">
        <v>0</v>
      </c>
      <c r="E42" s="177">
        <v>83000</v>
      </c>
      <c r="F42" s="178"/>
      <c r="G42" s="179">
        <v>23346</v>
      </c>
      <c r="H42" s="180">
        <v>13</v>
      </c>
      <c r="I42" s="181" t="s">
        <v>275</v>
      </c>
      <c r="J42" s="177">
        <f>30000+35000+5000+3000+850+8427.75+722.25</f>
        <v>83000</v>
      </c>
      <c r="K42" s="180" t="s">
        <v>210</v>
      </c>
      <c r="L42" s="183"/>
    </row>
    <row r="43" spans="1:12" ht="66.75" customHeight="1">
      <c r="A43" s="81"/>
      <c r="B43" s="2" t="s">
        <v>286</v>
      </c>
      <c r="C43" s="184">
        <v>40900</v>
      </c>
      <c r="D43" s="177">
        <v>0</v>
      </c>
      <c r="E43" s="184">
        <v>40900</v>
      </c>
      <c r="F43" s="185"/>
      <c r="G43" s="186">
        <v>23377</v>
      </c>
      <c r="H43" s="187">
        <v>2</v>
      </c>
      <c r="I43" s="181" t="s">
        <v>275</v>
      </c>
      <c r="J43" s="184">
        <v>0</v>
      </c>
      <c r="K43" s="187">
        <v>9</v>
      </c>
      <c r="L43" s="188" t="s">
        <v>277</v>
      </c>
    </row>
    <row r="44" spans="1:12" ht="65.25">
      <c r="A44" s="141"/>
      <c r="B44" s="142" t="s">
        <v>287</v>
      </c>
      <c r="C44" s="189">
        <v>40900</v>
      </c>
      <c r="D44" s="189">
        <v>0</v>
      </c>
      <c r="E44" s="189">
        <v>40900</v>
      </c>
      <c r="F44" s="139"/>
      <c r="G44" s="190">
        <v>23408</v>
      </c>
      <c r="H44" s="191">
        <v>2</v>
      </c>
      <c r="I44" s="194" t="s">
        <v>275</v>
      </c>
      <c r="J44" s="189">
        <v>0</v>
      </c>
      <c r="K44" s="191">
        <v>9</v>
      </c>
      <c r="L44" s="140" t="s">
        <v>278</v>
      </c>
    </row>
    <row r="45" spans="1:12">
      <c r="A45" s="48">
        <v>10</v>
      </c>
      <c r="B45" s="49" t="s">
        <v>288</v>
      </c>
      <c r="C45" s="192">
        <v>605600</v>
      </c>
      <c r="D45" s="53">
        <v>0</v>
      </c>
      <c r="E45" s="50">
        <v>605600</v>
      </c>
      <c r="F45" s="115"/>
      <c r="G45" s="115"/>
      <c r="H45" s="115"/>
      <c r="I45" s="115"/>
      <c r="J45" s="50"/>
      <c r="K45" s="115"/>
      <c r="L45" s="176"/>
    </row>
    <row r="46" spans="1:12" ht="42.75" customHeight="1">
      <c r="A46" s="1"/>
      <c r="B46" s="2" t="s">
        <v>289</v>
      </c>
      <c r="C46" s="3"/>
      <c r="D46" s="3"/>
      <c r="E46" s="3"/>
      <c r="F46" s="126"/>
      <c r="G46" s="126">
        <v>242554</v>
      </c>
      <c r="H46" s="4">
        <v>2</v>
      </c>
      <c r="I46" s="4"/>
      <c r="J46" s="3">
        <v>0</v>
      </c>
      <c r="K46" s="4"/>
      <c r="L46" s="127"/>
    </row>
    <row r="47" spans="1:12" ht="45.75" customHeight="1">
      <c r="A47" s="51">
        <v>11</v>
      </c>
      <c r="B47" s="52" t="s">
        <v>291</v>
      </c>
      <c r="C47" s="53">
        <v>447900</v>
      </c>
      <c r="D47" s="53">
        <f>SUM(D48:D48)</f>
        <v>0</v>
      </c>
      <c r="E47" s="53">
        <v>447900</v>
      </c>
      <c r="F47" s="54"/>
      <c r="G47" s="54"/>
      <c r="H47" s="54"/>
      <c r="I47" s="54"/>
      <c r="J47" s="53"/>
      <c r="K47" s="54"/>
      <c r="L47" s="128"/>
    </row>
    <row r="48" spans="1:12" ht="42" customHeight="1">
      <c r="A48" s="1"/>
      <c r="B48" s="2" t="s">
        <v>290</v>
      </c>
      <c r="C48" s="3"/>
      <c r="D48" s="3"/>
      <c r="E48" s="3"/>
      <c r="F48" s="126"/>
      <c r="G48" s="126">
        <v>242554</v>
      </c>
      <c r="H48" s="4">
        <v>2</v>
      </c>
      <c r="I48" s="4"/>
      <c r="J48" s="3">
        <v>0</v>
      </c>
      <c r="K48" s="4"/>
      <c r="L48" s="127"/>
    </row>
    <row r="49" spans="1:12" ht="48.75" customHeight="1">
      <c r="A49" s="153">
        <v>12</v>
      </c>
      <c r="B49" s="154" t="s">
        <v>313</v>
      </c>
      <c r="C49" s="155">
        <f>SUM(C50:C54)</f>
        <v>2204700</v>
      </c>
      <c r="D49" s="155">
        <v>0</v>
      </c>
      <c r="E49" s="155">
        <f>SUM(C49:D49)</f>
        <v>2204700</v>
      </c>
      <c r="F49" s="156"/>
      <c r="G49" s="156"/>
      <c r="H49" s="156"/>
      <c r="I49" s="156"/>
      <c r="J49" s="155">
        <f>J50+J51+J52+J53+J54</f>
        <v>281900</v>
      </c>
      <c r="K49" s="195"/>
      <c r="L49" s="196"/>
    </row>
    <row r="50" spans="1:12" ht="80.25" customHeight="1">
      <c r="A50" s="92"/>
      <c r="B50" s="197" t="s">
        <v>314</v>
      </c>
      <c r="C50" s="208">
        <v>25700</v>
      </c>
      <c r="D50" s="94"/>
      <c r="E50" s="94">
        <f>SUM(C50:D50)</f>
        <v>25700</v>
      </c>
      <c r="F50" s="151"/>
      <c r="G50" s="126">
        <v>23377</v>
      </c>
      <c r="H50" s="198">
        <v>3</v>
      </c>
      <c r="I50" s="151"/>
      <c r="J50" s="94">
        <v>25700</v>
      </c>
      <c r="K50" s="198" t="s">
        <v>210</v>
      </c>
      <c r="L50" s="152"/>
    </row>
    <row r="51" spans="1:12" ht="62.25" customHeight="1">
      <c r="A51" s="1"/>
      <c r="B51" s="199" t="s">
        <v>292</v>
      </c>
      <c r="C51" s="209">
        <v>256200</v>
      </c>
      <c r="D51" s="3"/>
      <c r="E51" s="3">
        <f t="shared" ref="E51:E54" si="2">SUM(C51:D51)</f>
        <v>256200</v>
      </c>
      <c r="F51" s="4"/>
      <c r="G51" s="126">
        <v>23377</v>
      </c>
      <c r="H51" s="200">
        <v>3</v>
      </c>
      <c r="I51" s="4"/>
      <c r="J51" s="3">
        <v>256200</v>
      </c>
      <c r="K51" s="200" t="s">
        <v>210</v>
      </c>
      <c r="L51" s="127"/>
    </row>
    <row r="52" spans="1:12" ht="59.25" customHeight="1">
      <c r="A52" s="1"/>
      <c r="B52" s="199" t="s">
        <v>293</v>
      </c>
      <c r="C52" s="209">
        <v>189400</v>
      </c>
      <c r="D52" s="3"/>
      <c r="E52" s="3">
        <f t="shared" si="2"/>
        <v>189400</v>
      </c>
      <c r="F52" s="4"/>
      <c r="G52" s="126">
        <v>23377</v>
      </c>
      <c r="H52" s="200">
        <v>2</v>
      </c>
      <c r="I52" s="4"/>
      <c r="J52" s="3">
        <v>0</v>
      </c>
      <c r="K52" s="200" t="s">
        <v>210</v>
      </c>
      <c r="L52" s="127"/>
    </row>
    <row r="53" spans="1:12" ht="78.75" customHeight="1">
      <c r="A53" s="81"/>
      <c r="B53" s="199" t="s">
        <v>294</v>
      </c>
      <c r="C53" s="209">
        <v>1600000</v>
      </c>
      <c r="D53" s="83"/>
      <c r="E53" s="3">
        <f t="shared" si="2"/>
        <v>1600000</v>
      </c>
      <c r="F53" s="135"/>
      <c r="G53" s="146">
        <v>23408</v>
      </c>
      <c r="H53" s="201">
        <v>5</v>
      </c>
      <c r="I53" s="135"/>
      <c r="J53" s="83">
        <v>0</v>
      </c>
      <c r="K53" s="200" t="s">
        <v>210</v>
      </c>
      <c r="L53" s="202"/>
    </row>
    <row r="54" spans="1:12" ht="50.25" customHeight="1">
      <c r="A54" s="141"/>
      <c r="B54" s="203" t="s">
        <v>295</v>
      </c>
      <c r="C54" s="210">
        <v>133400</v>
      </c>
      <c r="D54" s="138"/>
      <c r="E54" s="138">
        <f t="shared" si="2"/>
        <v>133400</v>
      </c>
      <c r="F54" s="139"/>
      <c r="G54" s="204">
        <v>23437</v>
      </c>
      <c r="H54" s="205">
        <v>2</v>
      </c>
      <c r="I54" s="139"/>
      <c r="J54" s="138">
        <v>0</v>
      </c>
      <c r="K54" s="200" t="s">
        <v>210</v>
      </c>
      <c r="L54" s="140"/>
    </row>
    <row r="55" spans="1:12" ht="27" customHeight="1">
      <c r="A55" s="48">
        <v>13</v>
      </c>
      <c r="B55" s="49" t="s">
        <v>296</v>
      </c>
      <c r="C55" s="192">
        <f>SUM(C56:C58)</f>
        <v>933200</v>
      </c>
      <c r="D55" s="50">
        <f t="shared" ref="D55:E55" si="3">SUM(D56:D58)</f>
        <v>0</v>
      </c>
      <c r="E55" s="50">
        <f t="shared" si="3"/>
        <v>933200</v>
      </c>
      <c r="F55" s="115"/>
      <c r="G55" s="115"/>
      <c r="H55" s="115"/>
      <c r="I55" s="115"/>
      <c r="J55" s="50"/>
      <c r="K55" s="115"/>
      <c r="L55" s="176"/>
    </row>
    <row r="56" spans="1:12" ht="66" customHeight="1">
      <c r="A56" s="1"/>
      <c r="B56" s="2" t="s">
        <v>297</v>
      </c>
      <c r="C56" s="3">
        <v>474000</v>
      </c>
      <c r="D56" s="3" t="s">
        <v>264</v>
      </c>
      <c r="E56" s="3">
        <f>SUM(C56:D56)</f>
        <v>474000</v>
      </c>
      <c r="F56" s="126"/>
      <c r="G56" s="126">
        <v>242523</v>
      </c>
      <c r="H56" s="4">
        <v>2</v>
      </c>
      <c r="I56" s="4"/>
      <c r="J56" s="3">
        <v>0</v>
      </c>
      <c r="K56" s="4" t="s">
        <v>210</v>
      </c>
      <c r="L56" s="127"/>
    </row>
    <row r="57" spans="1:12" ht="47.25" customHeight="1">
      <c r="A57" s="1"/>
      <c r="B57" s="2" t="s">
        <v>298</v>
      </c>
      <c r="C57" s="3">
        <v>274000</v>
      </c>
      <c r="D57" s="3" t="s">
        <v>264</v>
      </c>
      <c r="E57" s="3">
        <f>SUM(C57:D57)</f>
        <v>274000</v>
      </c>
      <c r="F57" s="126"/>
      <c r="G57" s="126">
        <v>242523</v>
      </c>
      <c r="H57" s="4">
        <v>2</v>
      </c>
      <c r="I57" s="4"/>
      <c r="J57" s="3">
        <v>0</v>
      </c>
      <c r="K57" s="4" t="s">
        <v>210</v>
      </c>
      <c r="L57" s="165"/>
    </row>
    <row r="58" spans="1:12" ht="47.25" customHeight="1">
      <c r="A58" s="141"/>
      <c r="B58" s="142" t="s">
        <v>299</v>
      </c>
      <c r="C58" s="138">
        <v>185200</v>
      </c>
      <c r="D58" s="138" t="s">
        <v>264</v>
      </c>
      <c r="E58" s="138">
        <f>SUM(C58:D58)</f>
        <v>185200</v>
      </c>
      <c r="F58" s="204"/>
      <c r="G58" s="204">
        <v>242523</v>
      </c>
      <c r="H58" s="139">
        <v>2</v>
      </c>
      <c r="I58" s="139"/>
      <c r="J58" s="138">
        <v>0</v>
      </c>
      <c r="K58" s="139" t="s">
        <v>210</v>
      </c>
      <c r="L58" s="140"/>
    </row>
    <row r="59" spans="1:12" ht="25.5" customHeight="1">
      <c r="A59" s="214">
        <v>14</v>
      </c>
      <c r="B59" s="215" t="s">
        <v>241</v>
      </c>
      <c r="C59" s="216">
        <f>C60+C61+C62+C63+C64+C65+C66+C67+C68</f>
        <v>8000000</v>
      </c>
      <c r="D59" s="216">
        <v>0</v>
      </c>
      <c r="E59" s="216"/>
      <c r="F59" s="217"/>
      <c r="G59" s="217"/>
      <c r="H59" s="217"/>
      <c r="I59" s="217"/>
      <c r="J59" s="221">
        <f>J60+J61+J62+J63+J64+J65+J66+J67+J68</f>
        <v>1394135.8</v>
      </c>
      <c r="K59" s="217"/>
      <c r="L59" s="143"/>
    </row>
    <row r="60" spans="1:12" ht="126.75" customHeight="1">
      <c r="A60" s="1"/>
      <c r="B60" s="218" t="s">
        <v>300</v>
      </c>
      <c r="C60" s="219">
        <v>2000000</v>
      </c>
      <c r="D60" s="3"/>
      <c r="E60" s="3">
        <f>C60+D60</f>
        <v>2000000</v>
      </c>
      <c r="F60" s="4"/>
      <c r="G60" s="4"/>
      <c r="H60" s="4">
        <v>3</v>
      </c>
      <c r="I60" s="4" t="s">
        <v>264</v>
      </c>
      <c r="J60" s="3">
        <v>66740</v>
      </c>
      <c r="K60" s="4" t="s">
        <v>309</v>
      </c>
      <c r="L60" s="127"/>
    </row>
    <row r="61" spans="1:12" ht="96" customHeight="1">
      <c r="A61" s="1"/>
      <c r="B61" s="218" t="s">
        <v>301</v>
      </c>
      <c r="C61" s="219">
        <v>2500000</v>
      </c>
      <c r="D61" s="3"/>
      <c r="E61" s="3">
        <f t="shared" ref="E61:E68" si="4">C61+D61</f>
        <v>2500000</v>
      </c>
      <c r="F61" s="4"/>
      <c r="G61" s="4"/>
      <c r="H61" s="4">
        <v>3</v>
      </c>
      <c r="I61" s="4" t="s">
        <v>264</v>
      </c>
      <c r="J61" s="136">
        <v>322643.8</v>
      </c>
      <c r="K61" s="4" t="s">
        <v>210</v>
      </c>
      <c r="L61" s="127"/>
    </row>
    <row r="62" spans="1:12" ht="51.75" customHeight="1">
      <c r="A62" s="1"/>
      <c r="B62" s="2" t="s">
        <v>302</v>
      </c>
      <c r="C62" s="3">
        <v>2267400</v>
      </c>
      <c r="D62" s="3"/>
      <c r="E62" s="3">
        <f t="shared" si="4"/>
        <v>2267400</v>
      </c>
      <c r="F62" s="4"/>
      <c r="G62" s="4"/>
      <c r="H62" s="4">
        <v>3</v>
      </c>
      <c r="I62" s="4" t="s">
        <v>264</v>
      </c>
      <c r="J62" s="3">
        <v>554752</v>
      </c>
      <c r="K62" s="4" t="s">
        <v>210</v>
      </c>
      <c r="L62" s="127"/>
    </row>
    <row r="63" spans="1:12" ht="70.5" customHeight="1">
      <c r="A63" s="1"/>
      <c r="B63" s="220" t="s">
        <v>303</v>
      </c>
      <c r="C63" s="219">
        <v>180000</v>
      </c>
      <c r="D63" s="3"/>
      <c r="E63" s="3">
        <f t="shared" si="4"/>
        <v>180000</v>
      </c>
      <c r="F63" s="4"/>
      <c r="G63" s="4"/>
      <c r="H63" s="4">
        <v>3</v>
      </c>
      <c r="I63" s="4" t="s">
        <v>264</v>
      </c>
      <c r="J63" s="3">
        <v>450000</v>
      </c>
      <c r="K63" s="4" t="s">
        <v>210</v>
      </c>
      <c r="L63" s="127"/>
    </row>
    <row r="64" spans="1:12" ht="46.5" customHeight="1">
      <c r="A64" s="1"/>
      <c r="B64" s="220" t="s">
        <v>304</v>
      </c>
      <c r="C64" s="219">
        <v>260750</v>
      </c>
      <c r="D64" s="3"/>
      <c r="E64" s="3">
        <f t="shared" si="4"/>
        <v>260750</v>
      </c>
      <c r="F64" s="4"/>
      <c r="G64" s="4"/>
      <c r="H64" s="4">
        <v>2</v>
      </c>
      <c r="I64" s="4" t="s">
        <v>264</v>
      </c>
      <c r="J64" s="136">
        <v>0</v>
      </c>
      <c r="K64" s="4" t="s">
        <v>210</v>
      </c>
      <c r="L64" s="127"/>
    </row>
    <row r="65" spans="1:12" ht="25.5" customHeight="1">
      <c r="A65" s="1"/>
      <c r="B65" s="220" t="s">
        <v>305</v>
      </c>
      <c r="C65" s="219">
        <v>220000</v>
      </c>
      <c r="D65" s="3"/>
      <c r="E65" s="3">
        <f t="shared" si="4"/>
        <v>220000</v>
      </c>
      <c r="F65" s="4"/>
      <c r="G65" s="4"/>
      <c r="H65" s="4">
        <v>2</v>
      </c>
      <c r="I65" s="4" t="s">
        <v>264</v>
      </c>
      <c r="J65" s="3">
        <v>0</v>
      </c>
      <c r="K65" s="4" t="s">
        <v>210</v>
      </c>
      <c r="L65" s="127"/>
    </row>
    <row r="66" spans="1:12" ht="51.75" customHeight="1">
      <c r="A66" s="1"/>
      <c r="B66" s="220" t="s">
        <v>306</v>
      </c>
      <c r="C66" s="219">
        <v>464400</v>
      </c>
      <c r="D66" s="3"/>
      <c r="E66" s="3">
        <f t="shared" si="4"/>
        <v>464400</v>
      </c>
      <c r="F66" s="4"/>
      <c r="G66" s="4"/>
      <c r="H66" s="4">
        <v>2</v>
      </c>
      <c r="I66" s="4" t="s">
        <v>264</v>
      </c>
      <c r="J66" s="3">
        <v>0</v>
      </c>
      <c r="K66" s="4" t="s">
        <v>210</v>
      </c>
      <c r="L66" s="127"/>
    </row>
    <row r="67" spans="1:12" ht="69" customHeight="1">
      <c r="A67" s="1"/>
      <c r="B67" s="220" t="s">
        <v>307</v>
      </c>
      <c r="C67" s="219">
        <v>95000</v>
      </c>
      <c r="D67" s="3"/>
      <c r="E67" s="3">
        <f t="shared" si="4"/>
        <v>95000</v>
      </c>
      <c r="F67" s="4"/>
      <c r="G67" s="4"/>
      <c r="H67" s="4">
        <v>2</v>
      </c>
      <c r="I67" s="4" t="s">
        <v>264</v>
      </c>
      <c r="J67" s="3">
        <v>0</v>
      </c>
      <c r="K67" s="4" t="s">
        <v>210</v>
      </c>
      <c r="L67" s="127"/>
    </row>
    <row r="68" spans="1:12" ht="27.75" customHeight="1">
      <c r="A68" s="141"/>
      <c r="B68" s="142" t="s">
        <v>308</v>
      </c>
      <c r="C68" s="138">
        <v>12450</v>
      </c>
      <c r="D68" s="138"/>
      <c r="E68" s="138">
        <f t="shared" si="4"/>
        <v>12450</v>
      </c>
      <c r="F68" s="139"/>
      <c r="G68" s="139"/>
      <c r="H68" s="139">
        <v>1</v>
      </c>
      <c r="I68" s="139" t="s">
        <v>264</v>
      </c>
      <c r="J68" s="138">
        <v>0</v>
      </c>
      <c r="K68" s="139" t="s">
        <v>210</v>
      </c>
      <c r="L68" s="140"/>
    </row>
    <row r="69" spans="1:12" ht="31.5" customHeight="1">
      <c r="A69" s="243" t="s">
        <v>24</v>
      </c>
      <c r="B69" s="244"/>
      <c r="C69" s="211">
        <f>C6+C8+C17+C19+C21+C24+C28+C32+C35+C45+C47+C49+C55+C59</f>
        <v>24431700</v>
      </c>
      <c r="D69" s="211">
        <f>D6+D8+D17+D19+D21</f>
        <v>143535500</v>
      </c>
      <c r="E69" s="105">
        <f>C69+D69</f>
        <v>167967200</v>
      </c>
      <c r="F69" s="116"/>
      <c r="G69" s="116"/>
      <c r="H69" s="117"/>
      <c r="I69" s="116"/>
      <c r="J69" s="137">
        <f>J6+J8+J17+J19+J21+J24+J28+J32+J35+J45+J47+J49+J55+J59</f>
        <v>12447062.800000001</v>
      </c>
      <c r="K69" s="116"/>
      <c r="L69" s="129"/>
    </row>
    <row r="70" spans="1:12" ht="30" customHeight="1">
      <c r="B70" s="14" t="s">
        <v>22</v>
      </c>
    </row>
    <row r="71" spans="1:12" ht="21.75" customHeight="1">
      <c r="A71" s="17">
        <v>1</v>
      </c>
      <c r="B71" s="108" t="s">
        <v>317</v>
      </c>
    </row>
    <row r="72" spans="1:12" ht="21.75" customHeight="1">
      <c r="A72" s="17">
        <v>2</v>
      </c>
      <c r="B72" s="108" t="s">
        <v>181</v>
      </c>
    </row>
    <row r="73" spans="1:12" ht="21.75" customHeight="1">
      <c r="A73" s="17"/>
      <c r="B73" s="15" t="s">
        <v>218</v>
      </c>
    </row>
    <row r="74" spans="1:12" ht="21.75" customHeight="1">
      <c r="A74" s="17"/>
      <c r="B74" s="15" t="s">
        <v>219</v>
      </c>
    </row>
    <row r="75" spans="1:12" ht="21.75" customHeight="1">
      <c r="A75" s="17"/>
      <c r="B75" s="15" t="s">
        <v>220</v>
      </c>
    </row>
    <row r="76" spans="1:12" ht="21.75" customHeight="1">
      <c r="A76" s="17"/>
      <c r="B76" s="15" t="s">
        <v>315</v>
      </c>
    </row>
    <row r="77" spans="1:12" ht="21.75" customHeight="1">
      <c r="A77" s="17"/>
      <c r="B77" s="15" t="s">
        <v>316</v>
      </c>
    </row>
    <row r="78" spans="1:12" ht="21.75" customHeight="1">
      <c r="A78" s="17">
        <v>3</v>
      </c>
      <c r="B78" s="108" t="s">
        <v>187</v>
      </c>
    </row>
    <row r="79" spans="1:12" ht="21.75" customHeight="1">
      <c r="A79" s="17"/>
      <c r="B79" s="15" t="s">
        <v>188</v>
      </c>
    </row>
    <row r="80" spans="1:12" ht="21.75" customHeight="1">
      <c r="A80" s="17"/>
      <c r="B80" s="15" t="s">
        <v>183</v>
      </c>
    </row>
    <row r="81" spans="1:2" ht="21.75" customHeight="1">
      <c r="A81" s="17"/>
      <c r="B81" s="15" t="s">
        <v>184</v>
      </c>
    </row>
    <row r="82" spans="1:2" ht="21.75" customHeight="1">
      <c r="A82" s="17"/>
      <c r="B82" s="15" t="s">
        <v>185</v>
      </c>
    </row>
    <row r="83" spans="1:2" ht="21.75" customHeight="1">
      <c r="A83" s="17"/>
      <c r="B83" s="15" t="s">
        <v>223</v>
      </c>
    </row>
    <row r="84" spans="1:2" ht="21.75" customHeight="1">
      <c r="A84" s="17"/>
      <c r="B84" s="15" t="s">
        <v>224</v>
      </c>
    </row>
    <row r="85" spans="1:2" ht="21.75" customHeight="1">
      <c r="A85" s="17"/>
      <c r="B85" s="108" t="s">
        <v>237</v>
      </c>
    </row>
    <row r="86" spans="1:2" ht="21.75" customHeight="1">
      <c r="A86" s="17"/>
      <c r="B86" s="15" t="s">
        <v>189</v>
      </c>
    </row>
    <row r="87" spans="1:2" ht="21.75" customHeight="1">
      <c r="A87" s="17"/>
      <c r="B87" s="15" t="s">
        <v>183</v>
      </c>
    </row>
    <row r="88" spans="1:2" ht="21.75" customHeight="1">
      <c r="A88" s="17"/>
      <c r="B88" s="15" t="s">
        <v>223</v>
      </c>
    </row>
    <row r="89" spans="1:2" ht="21.75" customHeight="1">
      <c r="A89" s="17"/>
      <c r="B89" s="15" t="s">
        <v>225</v>
      </c>
    </row>
    <row r="90" spans="1:2" ht="21.75" customHeight="1">
      <c r="A90" s="17"/>
      <c r="B90" s="15" t="s">
        <v>226</v>
      </c>
    </row>
    <row r="91" spans="1:2" ht="21.75" customHeight="1">
      <c r="A91" s="17"/>
      <c r="B91" s="15" t="s">
        <v>227</v>
      </c>
    </row>
    <row r="92" spans="1:2" ht="21.75" customHeight="1">
      <c r="A92" s="17"/>
      <c r="B92" s="15" t="s">
        <v>228</v>
      </c>
    </row>
    <row r="93" spans="1:2" ht="21.75" customHeight="1">
      <c r="A93" s="17"/>
      <c r="B93" s="15" t="s">
        <v>229</v>
      </c>
    </row>
    <row r="94" spans="1:2" ht="21.75" customHeight="1">
      <c r="A94" s="17"/>
      <c r="B94" s="15" t="s">
        <v>230</v>
      </c>
    </row>
    <row r="95" spans="1:2" ht="21.75" customHeight="1">
      <c r="A95" s="17"/>
      <c r="B95" s="15" t="s">
        <v>231</v>
      </c>
    </row>
    <row r="96" spans="1:2" ht="21.75" customHeight="1">
      <c r="A96" s="17"/>
      <c r="B96" s="15" t="s">
        <v>232</v>
      </c>
    </row>
    <row r="97" spans="1:2" ht="21.75" customHeight="1">
      <c r="A97" s="17"/>
      <c r="B97" s="15" t="s">
        <v>224</v>
      </c>
    </row>
    <row r="98" spans="1:2" ht="21.75" customHeight="1">
      <c r="A98" s="17"/>
      <c r="B98" s="15" t="s">
        <v>186</v>
      </c>
    </row>
    <row r="99" spans="1:2" ht="21.75" customHeight="1">
      <c r="A99" s="17"/>
      <c r="B99" s="110" t="s">
        <v>197</v>
      </c>
    </row>
    <row r="100" spans="1:2" ht="21.75" customHeight="1">
      <c r="A100" s="17"/>
      <c r="B100" s="13" t="s">
        <v>191</v>
      </c>
    </row>
    <row r="101" spans="1:2" ht="21.75" customHeight="1">
      <c r="A101" s="17"/>
      <c r="B101" s="13" t="s">
        <v>192</v>
      </c>
    </row>
    <row r="102" spans="1:2" ht="21.75" customHeight="1">
      <c r="A102" s="17"/>
      <c r="B102" s="13" t="s">
        <v>193</v>
      </c>
    </row>
    <row r="103" spans="1:2" ht="21.75" customHeight="1">
      <c r="A103" s="17"/>
      <c r="B103" s="13" t="s">
        <v>233</v>
      </c>
    </row>
    <row r="104" spans="1:2" ht="21.75" customHeight="1">
      <c r="A104" s="17"/>
      <c r="B104" s="13" t="s">
        <v>194</v>
      </c>
    </row>
    <row r="105" spans="1:2" ht="21.75" customHeight="1">
      <c r="A105" s="17"/>
      <c r="B105" s="13" t="s">
        <v>195</v>
      </c>
    </row>
    <row r="106" spans="1:2" ht="21.75" customHeight="1">
      <c r="A106" s="17"/>
      <c r="B106" s="13" t="s">
        <v>234</v>
      </c>
    </row>
    <row r="107" spans="1:2" ht="21.75" customHeight="1">
      <c r="A107" s="17"/>
      <c r="B107" s="13" t="s">
        <v>235</v>
      </c>
    </row>
    <row r="108" spans="1:2" ht="21.75" customHeight="1">
      <c r="A108" s="17"/>
      <c r="B108" s="13" t="s">
        <v>196</v>
      </c>
    </row>
    <row r="109" spans="1:2" ht="21.75" customHeight="1">
      <c r="A109" s="17"/>
      <c r="B109" s="15" t="s">
        <v>186</v>
      </c>
    </row>
    <row r="110" spans="1:2" ht="21.75" customHeight="1">
      <c r="A110" s="17"/>
      <c r="B110" s="108" t="s">
        <v>236</v>
      </c>
    </row>
    <row r="111" spans="1:2" ht="21.75" customHeight="1">
      <c r="A111" s="17">
        <v>4</v>
      </c>
      <c r="B111" s="109" t="s">
        <v>190</v>
      </c>
    </row>
    <row r="112" spans="1:2" ht="21.75" customHeight="1">
      <c r="A112" s="17"/>
      <c r="B112" s="15"/>
    </row>
    <row r="113" spans="1:4">
      <c r="A113" s="16"/>
      <c r="B113" s="13"/>
      <c r="C113" s="213"/>
      <c r="D113" s="13"/>
    </row>
    <row r="114" spans="1:4">
      <c r="A114" s="11"/>
    </row>
    <row r="115" spans="1:4">
      <c r="A115" s="11"/>
    </row>
    <row r="116" spans="1:4">
      <c r="A116" s="11"/>
    </row>
    <row r="117" spans="1:4">
      <c r="A117" s="11"/>
    </row>
    <row r="118" spans="1:4">
      <c r="A118" s="11"/>
    </row>
    <row r="119" spans="1:4">
      <c r="A119" s="11"/>
    </row>
    <row r="120" spans="1:4">
      <c r="A120" s="11"/>
    </row>
    <row r="121" spans="1:4">
      <c r="A121" s="11"/>
    </row>
    <row r="122" spans="1:4">
      <c r="A122" s="11"/>
    </row>
    <row r="123" spans="1:4">
      <c r="A123" s="11"/>
    </row>
    <row r="124" spans="1:4">
      <c r="A124" s="16"/>
      <c r="B124" s="13"/>
    </row>
    <row r="125" spans="1:4">
      <c r="A125" s="16"/>
      <c r="B125" s="13"/>
    </row>
    <row r="126" spans="1:4">
      <c r="A126" s="16"/>
    </row>
  </sheetData>
  <mergeCells count="9">
    <mergeCell ref="A69:B69"/>
    <mergeCell ref="A1:L1"/>
    <mergeCell ref="A2:L2"/>
    <mergeCell ref="A4:A5"/>
    <mergeCell ref="B4:E4"/>
    <mergeCell ref="F4:G4"/>
    <mergeCell ref="H4:K4"/>
    <mergeCell ref="L4:L5"/>
    <mergeCell ref="L28:L31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r:id="rId1"/>
  <ignoredErrors>
    <ignoredError sqref="C8" formulaRange="1"/>
    <ignoredError sqref="E28 E5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60"/>
  <sheetViews>
    <sheetView zoomScaleNormal="100" zoomScaleSheetLayoutView="100" workbookViewId="0">
      <selection activeCell="I20" sqref="I20"/>
    </sheetView>
  </sheetViews>
  <sheetFormatPr defaultColWidth="9" defaultRowHeight="21.75"/>
  <cols>
    <col min="1" max="1" width="5.625" style="10" customWidth="1"/>
    <col min="2" max="2" width="35.875" style="103" customWidth="1"/>
    <col min="3" max="3" width="11.625" style="10" customWidth="1"/>
    <col min="4" max="4" width="34.125" style="10" customWidth="1"/>
    <col min="5" max="5" width="13.125" style="10" customWidth="1"/>
    <col min="6" max="6" width="12.625" style="10" customWidth="1"/>
    <col min="7" max="7" width="13" style="10" customWidth="1"/>
    <col min="8" max="8" width="12.375" style="10" customWidth="1"/>
    <col min="9" max="9" width="12.125" style="10" customWidth="1"/>
    <col min="10" max="10" width="11.5" style="10" customWidth="1"/>
    <col min="11" max="11" width="9.875" style="10" customWidth="1"/>
    <col min="12" max="12" width="12.25" style="10" customWidth="1"/>
    <col min="13" max="13" width="11.375" style="10" customWidth="1"/>
    <col min="14" max="14" width="29.5" style="10" customWidth="1"/>
    <col min="15" max="16384" width="9" style="10"/>
  </cols>
  <sheetData>
    <row r="1" spans="1:14" ht="27.75">
      <c r="A1" s="245" t="s">
        <v>198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</row>
    <row r="2" spans="1:14" ht="27.75">
      <c r="A2" s="257" t="s">
        <v>171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</row>
    <row r="3" spans="1:14" ht="18" customHeight="1">
      <c r="A3" s="245" t="s">
        <v>172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</row>
    <row r="4" spans="1:14" ht="14.25" customHeight="1">
      <c r="A4" s="74"/>
      <c r="B4" s="77"/>
      <c r="C4" s="74"/>
      <c r="D4" s="74"/>
      <c r="E4" s="74"/>
      <c r="F4" s="74"/>
      <c r="N4" s="107" t="s">
        <v>207</v>
      </c>
    </row>
    <row r="5" spans="1:14">
      <c r="A5" s="258" t="s">
        <v>0</v>
      </c>
      <c r="B5" s="259" t="s">
        <v>203</v>
      </c>
      <c r="C5" s="259"/>
      <c r="D5" s="260" t="s">
        <v>202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</row>
    <row r="6" spans="1:14">
      <c r="A6" s="258"/>
      <c r="B6" s="261" t="s">
        <v>208</v>
      </c>
      <c r="C6" s="261" t="s">
        <v>201</v>
      </c>
      <c r="D6" s="262" t="s">
        <v>175</v>
      </c>
      <c r="E6" s="251" t="s">
        <v>176</v>
      </c>
      <c r="F6" s="251" t="s">
        <v>177</v>
      </c>
      <c r="G6" s="251" t="s">
        <v>178</v>
      </c>
      <c r="H6" s="248" t="s">
        <v>179</v>
      </c>
      <c r="I6" s="249"/>
      <c r="J6" s="250" t="s">
        <v>180</v>
      </c>
      <c r="K6" s="250"/>
      <c r="L6" s="250"/>
      <c r="M6" s="250"/>
      <c r="N6" s="251" t="s">
        <v>217</v>
      </c>
    </row>
    <row r="7" spans="1:14" ht="84" customHeight="1">
      <c r="A7" s="258"/>
      <c r="B7" s="261"/>
      <c r="C7" s="261"/>
      <c r="D7" s="262"/>
      <c r="E7" s="251"/>
      <c r="F7" s="251"/>
      <c r="G7" s="251"/>
      <c r="H7" s="112" t="s">
        <v>212</v>
      </c>
      <c r="I7" s="112" t="s">
        <v>213</v>
      </c>
      <c r="J7" s="113" t="s">
        <v>199</v>
      </c>
      <c r="K7" s="113" t="s">
        <v>200</v>
      </c>
      <c r="L7" s="113" t="s">
        <v>182</v>
      </c>
      <c r="M7" s="113" t="s">
        <v>204</v>
      </c>
      <c r="N7" s="251"/>
    </row>
    <row r="8" spans="1:14" ht="27" customHeight="1">
      <c r="A8" s="5">
        <v>1</v>
      </c>
      <c r="B8" s="79" t="s">
        <v>24</v>
      </c>
      <c r="C8" s="80">
        <f>SUM(C9:C11)</f>
        <v>10000000</v>
      </c>
      <c r="D8" s="6" t="s">
        <v>12</v>
      </c>
      <c r="E8" s="78">
        <v>2000000</v>
      </c>
      <c r="F8" s="78">
        <v>8000000</v>
      </c>
      <c r="G8" s="78">
        <f>SUM(G9:G10)</f>
        <v>10000000</v>
      </c>
      <c r="H8" s="130"/>
      <c r="I8" s="130"/>
      <c r="J8" s="130"/>
      <c r="K8" s="130"/>
      <c r="L8" s="122"/>
      <c r="M8" s="130"/>
      <c r="N8" s="118"/>
    </row>
    <row r="9" spans="1:14" s="86" customFormat="1">
      <c r="A9" s="81"/>
      <c r="B9" s="85" t="s">
        <v>214</v>
      </c>
      <c r="C9" s="84">
        <v>1000000</v>
      </c>
      <c r="D9" s="82" t="s">
        <v>13</v>
      </c>
      <c r="E9" s="83">
        <v>1000000</v>
      </c>
      <c r="F9" s="83">
        <v>5000000</v>
      </c>
      <c r="G9" s="83">
        <f>SUM(E9:F9)</f>
        <v>6000000</v>
      </c>
      <c r="H9" s="131">
        <v>242248</v>
      </c>
      <c r="I9" s="131">
        <v>242189</v>
      </c>
      <c r="J9" s="132">
        <v>2</v>
      </c>
      <c r="K9" s="132">
        <v>5</v>
      </c>
      <c r="L9" s="123">
        <v>0</v>
      </c>
      <c r="M9" s="132" t="s">
        <v>210</v>
      </c>
      <c r="N9" s="119"/>
    </row>
    <row r="10" spans="1:14" s="86" customFormat="1">
      <c r="A10" s="87"/>
      <c r="B10" s="91" t="s">
        <v>215</v>
      </c>
      <c r="C10" s="90">
        <v>5000000</v>
      </c>
      <c r="D10" s="88" t="s">
        <v>173</v>
      </c>
      <c r="E10" s="89">
        <v>0</v>
      </c>
      <c r="F10" s="89">
        <v>4000000</v>
      </c>
      <c r="G10" s="89">
        <f>SUM(E10:F10)</f>
        <v>4000000</v>
      </c>
      <c r="H10" s="131"/>
      <c r="I10" s="131">
        <v>242158</v>
      </c>
      <c r="J10" s="132"/>
      <c r="K10" s="132">
        <v>7</v>
      </c>
      <c r="L10" s="123">
        <v>0</v>
      </c>
      <c r="M10" s="132">
        <v>2</v>
      </c>
      <c r="N10" s="119"/>
    </row>
    <row r="11" spans="1:14" s="86" customFormat="1">
      <c r="A11" s="92"/>
      <c r="B11" s="96" t="s">
        <v>216</v>
      </c>
      <c r="C11" s="95">
        <v>4000000</v>
      </c>
      <c r="D11" s="93"/>
      <c r="E11" s="94"/>
      <c r="F11" s="94"/>
      <c r="G11" s="94"/>
      <c r="H11" s="132"/>
      <c r="I11" s="132"/>
      <c r="J11" s="132"/>
      <c r="K11" s="132"/>
      <c r="L11" s="123"/>
      <c r="M11" s="132"/>
      <c r="N11" s="119"/>
    </row>
    <row r="12" spans="1:14" ht="28.5" customHeight="1">
      <c r="A12" s="7">
        <v>2</v>
      </c>
      <c r="B12" s="98" t="s">
        <v>24</v>
      </c>
      <c r="C12" s="97">
        <f>SUM(C13)</f>
        <v>2500000</v>
      </c>
      <c r="D12" s="8" t="s">
        <v>15</v>
      </c>
      <c r="E12" s="9">
        <f>SUM(E13)</f>
        <v>0</v>
      </c>
      <c r="F12" s="9">
        <f t="shared" ref="F12:G12" si="0">SUM(F13)</f>
        <v>2500000</v>
      </c>
      <c r="G12" s="9">
        <f t="shared" si="0"/>
        <v>2500000</v>
      </c>
      <c r="H12" s="133"/>
      <c r="I12" s="133"/>
      <c r="J12" s="133"/>
      <c r="K12" s="133"/>
      <c r="L12" s="124"/>
      <c r="M12" s="133"/>
      <c r="N12" s="120"/>
    </row>
    <row r="13" spans="1:14" ht="24" customHeight="1">
      <c r="A13" s="1"/>
      <c r="B13" s="100" t="s">
        <v>238</v>
      </c>
      <c r="C13" s="99">
        <v>2500000</v>
      </c>
      <c r="D13" s="2" t="s">
        <v>16</v>
      </c>
      <c r="E13" s="3">
        <v>0</v>
      </c>
      <c r="F13" s="3">
        <v>2500000</v>
      </c>
      <c r="G13" s="3">
        <f>SUM(E13:F13)</f>
        <v>2500000</v>
      </c>
      <c r="H13" s="131"/>
      <c r="I13" s="131">
        <v>242127</v>
      </c>
      <c r="J13" s="132"/>
      <c r="K13" s="132">
        <v>8</v>
      </c>
      <c r="L13" s="123">
        <v>0</v>
      </c>
      <c r="M13" s="132" t="s">
        <v>210</v>
      </c>
      <c r="N13" s="119"/>
    </row>
    <row r="14" spans="1:14" ht="27" customHeight="1">
      <c r="A14" s="7">
        <v>3</v>
      </c>
      <c r="B14" s="98" t="s">
        <v>24</v>
      </c>
      <c r="C14" s="97">
        <f>SUM(C15:C16)</f>
        <v>900000</v>
      </c>
      <c r="D14" s="8" t="s">
        <v>18</v>
      </c>
      <c r="E14" s="9">
        <f>SUM(E15:E16)</f>
        <v>550000</v>
      </c>
      <c r="F14" s="9">
        <f t="shared" ref="F14" si="1">SUM(F15:F16)</f>
        <v>350000</v>
      </c>
      <c r="G14" s="9">
        <f>SUM(E14:F14)</f>
        <v>900000</v>
      </c>
      <c r="H14" s="133"/>
      <c r="I14" s="133"/>
      <c r="J14" s="133"/>
      <c r="K14" s="133"/>
      <c r="L14" s="124"/>
      <c r="M14" s="133"/>
      <c r="N14" s="120"/>
    </row>
    <row r="15" spans="1:14" ht="28.5" customHeight="1">
      <c r="A15" s="81"/>
      <c r="B15" s="85" t="s">
        <v>239</v>
      </c>
      <c r="C15" s="84">
        <v>450000</v>
      </c>
      <c r="D15" s="82" t="s">
        <v>19</v>
      </c>
      <c r="E15" s="83">
        <v>500000</v>
      </c>
      <c r="F15" s="83">
        <v>0</v>
      </c>
      <c r="G15" s="83">
        <f>SUM(E15:F15)</f>
        <v>500000</v>
      </c>
      <c r="H15" s="131">
        <v>242097</v>
      </c>
      <c r="I15" s="132"/>
      <c r="J15" s="132">
        <v>13</v>
      </c>
      <c r="K15" s="132"/>
      <c r="L15" s="123">
        <v>500000</v>
      </c>
      <c r="M15" s="132" t="s">
        <v>210</v>
      </c>
      <c r="N15" s="119"/>
    </row>
    <row r="16" spans="1:14" ht="27" customHeight="1">
      <c r="A16" s="92"/>
      <c r="B16" s="96" t="s">
        <v>240</v>
      </c>
      <c r="C16" s="95">
        <v>450000</v>
      </c>
      <c r="D16" s="93" t="s">
        <v>20</v>
      </c>
      <c r="E16" s="94">
        <v>50000</v>
      </c>
      <c r="F16" s="94">
        <v>350000</v>
      </c>
      <c r="G16" s="94">
        <f>SUM(E16:F16)</f>
        <v>400000</v>
      </c>
      <c r="H16" s="131">
        <v>242158</v>
      </c>
      <c r="I16" s="131">
        <v>242189</v>
      </c>
      <c r="J16" s="132">
        <v>13</v>
      </c>
      <c r="K16" s="132">
        <v>8</v>
      </c>
      <c r="L16" s="123">
        <v>50000</v>
      </c>
      <c r="M16" s="132">
        <v>3</v>
      </c>
      <c r="N16" s="119"/>
    </row>
    <row r="17" spans="1:14" ht="22.5" customHeight="1">
      <c r="A17" s="253" t="s">
        <v>24</v>
      </c>
      <c r="B17" s="254"/>
      <c r="C17" s="254"/>
      <c r="D17" s="255"/>
      <c r="E17" s="18">
        <f>SUM(E8+E12+E14)</f>
        <v>2550000</v>
      </c>
      <c r="F17" s="18">
        <f t="shared" ref="F17:G17" si="2">SUM(F8+F12+F14)</f>
        <v>10850000</v>
      </c>
      <c r="G17" s="18">
        <f t="shared" si="2"/>
        <v>13400000</v>
      </c>
      <c r="H17" s="134"/>
      <c r="I17" s="134"/>
      <c r="J17" s="134"/>
      <c r="K17" s="134"/>
      <c r="L17" s="125"/>
      <c r="M17" s="134"/>
      <c r="N17" s="121"/>
    </row>
    <row r="18" spans="1:14" ht="39.75" customHeight="1">
      <c r="A18" s="256" t="s">
        <v>205</v>
      </c>
      <c r="B18" s="256"/>
      <c r="C18" s="256"/>
      <c r="D18" s="256"/>
      <c r="E18" s="256"/>
      <c r="F18" s="256"/>
      <c r="G18" s="101">
        <v>7500000</v>
      </c>
    </row>
    <row r="19" spans="1:14" ht="22.5" customHeight="1">
      <c r="B19" s="14" t="s">
        <v>22</v>
      </c>
      <c r="D19" s="14"/>
    </row>
    <row r="20" spans="1:14" ht="21.75" customHeight="1">
      <c r="A20" s="17">
        <v>1</v>
      </c>
      <c r="B20" s="114" t="s">
        <v>209</v>
      </c>
      <c r="D20" s="15"/>
    </row>
    <row r="21" spans="1:14">
      <c r="A21" s="17">
        <v>2</v>
      </c>
      <c r="B21" s="108" t="s">
        <v>181</v>
      </c>
    </row>
    <row r="22" spans="1:14">
      <c r="A22" s="17"/>
      <c r="B22" s="15" t="s">
        <v>218</v>
      </c>
    </row>
    <row r="23" spans="1:14">
      <c r="A23" s="17"/>
      <c r="B23" s="15" t="s">
        <v>219</v>
      </c>
    </row>
    <row r="24" spans="1:14">
      <c r="A24" s="17"/>
      <c r="B24" s="15" t="s">
        <v>220</v>
      </c>
    </row>
    <row r="25" spans="1:14">
      <c r="A25" s="17"/>
      <c r="B25" s="15" t="s">
        <v>221</v>
      </c>
      <c r="D25" s="104"/>
    </row>
    <row r="26" spans="1:14">
      <c r="A26" s="17"/>
      <c r="B26" s="15" t="s">
        <v>222</v>
      </c>
      <c r="D26" s="104"/>
    </row>
    <row r="27" spans="1:14">
      <c r="A27" s="17">
        <v>3</v>
      </c>
      <c r="B27" s="108" t="s">
        <v>187</v>
      </c>
    </row>
    <row r="28" spans="1:14">
      <c r="A28" s="17"/>
      <c r="B28" s="15" t="s">
        <v>188</v>
      </c>
    </row>
    <row r="29" spans="1:14">
      <c r="A29" s="17"/>
      <c r="B29" s="15" t="s">
        <v>183</v>
      </c>
      <c r="D29" s="13"/>
    </row>
    <row r="30" spans="1:14">
      <c r="A30" s="17"/>
      <c r="B30" s="15" t="s">
        <v>184</v>
      </c>
      <c r="D30" s="13"/>
    </row>
    <row r="31" spans="1:14">
      <c r="A31" s="17"/>
      <c r="B31" s="15" t="s">
        <v>185</v>
      </c>
    </row>
    <row r="32" spans="1:14">
      <c r="A32" s="17"/>
      <c r="B32" s="15" t="s">
        <v>223</v>
      </c>
    </row>
    <row r="33" spans="1:13" s="102" customFormat="1">
      <c r="A33" s="17"/>
      <c r="B33" s="15" t="s">
        <v>224</v>
      </c>
      <c r="C33" s="10"/>
      <c r="D33" s="13"/>
      <c r="E33" s="10"/>
      <c r="F33" s="10"/>
      <c r="G33" s="10"/>
      <c r="H33" s="10"/>
      <c r="I33" s="10"/>
      <c r="J33" s="10"/>
      <c r="K33" s="10"/>
      <c r="L33" s="10"/>
      <c r="M33" s="10"/>
    </row>
    <row r="34" spans="1:13">
      <c r="A34" s="17"/>
      <c r="B34" s="108" t="s">
        <v>237</v>
      </c>
    </row>
    <row r="35" spans="1:13">
      <c r="A35" s="17"/>
      <c r="B35" s="15" t="s">
        <v>189</v>
      </c>
    </row>
    <row r="36" spans="1:13">
      <c r="A36" s="17"/>
      <c r="B36" s="15" t="s">
        <v>183</v>
      </c>
    </row>
    <row r="37" spans="1:13">
      <c r="A37" s="17"/>
      <c r="B37" s="15" t="s">
        <v>223</v>
      </c>
    </row>
    <row r="38" spans="1:13">
      <c r="A38" s="17"/>
      <c r="B38" s="15" t="s">
        <v>225</v>
      </c>
    </row>
    <row r="39" spans="1:13">
      <c r="A39" s="17"/>
      <c r="B39" s="15" t="s">
        <v>226</v>
      </c>
    </row>
    <row r="40" spans="1:13">
      <c r="A40" s="17"/>
      <c r="B40" s="15" t="s">
        <v>227</v>
      </c>
    </row>
    <row r="41" spans="1:13">
      <c r="A41" s="17"/>
      <c r="B41" s="15" t="s">
        <v>228</v>
      </c>
    </row>
    <row r="42" spans="1:13">
      <c r="A42" s="17"/>
      <c r="B42" s="15" t="s">
        <v>229</v>
      </c>
    </row>
    <row r="43" spans="1:13">
      <c r="A43" s="17"/>
      <c r="B43" s="15" t="s">
        <v>230</v>
      </c>
    </row>
    <row r="44" spans="1:13">
      <c r="A44" s="17"/>
      <c r="B44" s="15" t="s">
        <v>231</v>
      </c>
    </row>
    <row r="45" spans="1:13">
      <c r="A45" s="17"/>
      <c r="B45" s="15" t="s">
        <v>232</v>
      </c>
    </row>
    <row r="46" spans="1:13">
      <c r="A46" s="17"/>
      <c r="B46" s="15" t="s">
        <v>224</v>
      </c>
    </row>
    <row r="47" spans="1:13">
      <c r="A47" s="17"/>
      <c r="B47" s="15" t="s">
        <v>186</v>
      </c>
    </row>
    <row r="48" spans="1:13">
      <c r="A48" s="17"/>
      <c r="B48" s="110" t="s">
        <v>197</v>
      </c>
    </row>
    <row r="49" spans="1:2">
      <c r="A49" s="17"/>
      <c r="B49" s="13" t="s">
        <v>191</v>
      </c>
    </row>
    <row r="50" spans="1:2">
      <c r="A50" s="17"/>
      <c r="B50" s="13" t="s">
        <v>192</v>
      </c>
    </row>
    <row r="51" spans="1:2">
      <c r="A51" s="17"/>
      <c r="B51" s="13" t="s">
        <v>193</v>
      </c>
    </row>
    <row r="52" spans="1:2">
      <c r="A52" s="17"/>
      <c r="B52" s="13" t="s">
        <v>233</v>
      </c>
    </row>
    <row r="53" spans="1:2">
      <c r="A53" s="17"/>
      <c r="B53" s="13" t="s">
        <v>194</v>
      </c>
    </row>
    <row r="54" spans="1:2">
      <c r="A54" s="17"/>
      <c r="B54" s="13" t="s">
        <v>195</v>
      </c>
    </row>
    <row r="55" spans="1:2">
      <c r="A55" s="17"/>
      <c r="B55" s="13" t="s">
        <v>234</v>
      </c>
    </row>
    <row r="56" spans="1:2">
      <c r="A56" s="17"/>
      <c r="B56" s="13" t="s">
        <v>235</v>
      </c>
    </row>
    <row r="57" spans="1:2">
      <c r="A57" s="17"/>
      <c r="B57" s="13" t="s">
        <v>196</v>
      </c>
    </row>
    <row r="58" spans="1:2">
      <c r="A58" s="17"/>
      <c r="B58" s="15" t="s">
        <v>186</v>
      </c>
    </row>
    <row r="59" spans="1:2">
      <c r="A59" s="17"/>
      <c r="B59" s="108" t="s">
        <v>236</v>
      </c>
    </row>
    <row r="60" spans="1:2">
      <c r="A60" s="17">
        <v>4</v>
      </c>
      <c r="B60" s="109" t="s">
        <v>190</v>
      </c>
    </row>
  </sheetData>
  <mergeCells count="17">
    <mergeCell ref="J6:M6"/>
    <mergeCell ref="N6:N7"/>
    <mergeCell ref="A1:N1"/>
    <mergeCell ref="A2:N2"/>
    <mergeCell ref="A3:N3"/>
    <mergeCell ref="A5:A7"/>
    <mergeCell ref="B5:C5"/>
    <mergeCell ref="D5:N5"/>
    <mergeCell ref="B6:B7"/>
    <mergeCell ref="C6:C7"/>
    <mergeCell ref="D6:D7"/>
    <mergeCell ref="E6:E7"/>
    <mergeCell ref="A17:D17"/>
    <mergeCell ref="A18:F18"/>
    <mergeCell ref="F6:F7"/>
    <mergeCell ref="G6:G7"/>
    <mergeCell ref="H6:I6"/>
  </mergeCells>
  <printOptions horizontalCentered="1"/>
  <pageMargins left="0.15748031496062992" right="3.937007874015748E-2" top="0.74803149606299213" bottom="0.23622047244094491" header="0.31496062992125984" footer="0.31496062992125984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/>
  <cols>
    <col min="1" max="1" width="4.125" style="10" customWidth="1"/>
    <col min="2" max="2" width="28.75" style="10" customWidth="1"/>
    <col min="3" max="3" width="9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>
      <c r="A1" s="245" t="s">
        <v>26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</row>
    <row r="2" spans="1:25" ht="27.75">
      <c r="A2" s="245" t="s">
        <v>30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</row>
    <row r="3" spans="1:25" ht="18" customHeight="1">
      <c r="A3" s="245" t="s">
        <v>160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</row>
    <row r="4" spans="1:25" ht="14.25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21"/>
    </row>
    <row r="5" spans="1:25" ht="33" customHeight="1">
      <c r="A5" s="263" t="s">
        <v>0</v>
      </c>
      <c r="B5" s="262" t="s">
        <v>1</v>
      </c>
      <c r="C5" s="265" t="s">
        <v>21</v>
      </c>
      <c r="D5" s="265" t="s">
        <v>11</v>
      </c>
      <c r="E5" s="251" t="s">
        <v>2</v>
      </c>
      <c r="F5" s="251" t="s">
        <v>3</v>
      </c>
      <c r="G5" s="251" t="s">
        <v>8</v>
      </c>
      <c r="H5" s="259" t="s">
        <v>25</v>
      </c>
      <c r="I5" s="259"/>
      <c r="J5" s="259"/>
      <c r="K5" s="259"/>
      <c r="L5" s="259"/>
      <c r="M5" s="262" t="s">
        <v>10</v>
      </c>
      <c r="N5" s="262"/>
      <c r="O5" s="262"/>
      <c r="P5" s="262"/>
      <c r="Q5" s="262"/>
      <c r="R5" s="262"/>
      <c r="S5" s="262"/>
      <c r="T5" s="262"/>
      <c r="U5" s="262"/>
      <c r="V5" s="262"/>
      <c r="W5" s="251" t="s">
        <v>14</v>
      </c>
      <c r="X5" s="267" t="s">
        <v>31</v>
      </c>
    </row>
    <row r="6" spans="1:25" ht="102" customHeight="1">
      <c r="A6" s="264"/>
      <c r="B6" s="262"/>
      <c r="C6" s="266"/>
      <c r="D6" s="266"/>
      <c r="E6" s="251"/>
      <c r="F6" s="251"/>
      <c r="G6" s="251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251"/>
      <c r="X6" s="268"/>
    </row>
    <row r="7" spans="1:25" s="34" customFormat="1" ht="43.5" customHeight="1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5</v>
      </c>
      <c r="I9" s="63">
        <f t="shared" ref="I9:W9" si="3">SUM(I10:I14)</f>
        <v>23479000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0</v>
      </c>
      <c r="O9" s="54">
        <f t="shared" si="3"/>
        <v>0</v>
      </c>
      <c r="P9" s="54">
        <f t="shared" si="3"/>
        <v>0</v>
      </c>
      <c r="Q9" s="63">
        <f t="shared" si="3"/>
        <v>3110000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488000</v>
      </c>
      <c r="X9" s="63"/>
      <c r="Y9" s="73">
        <f t="shared" si="1"/>
        <v>0</v>
      </c>
    </row>
    <row r="10" spans="1:25" s="34" customFormat="1" ht="63.75" customHeight="1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>
        <v>1</v>
      </c>
      <c r="I10" s="37"/>
      <c r="J10" s="38" t="s">
        <v>4</v>
      </c>
      <c r="K10" s="38"/>
      <c r="L10" s="36" t="s">
        <v>149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>
        <v>1</v>
      </c>
      <c r="I11" s="37">
        <f>E11</f>
        <v>12000000</v>
      </c>
      <c r="J11" s="38">
        <v>1</v>
      </c>
      <c r="K11" s="38">
        <v>5</v>
      </c>
      <c r="L11" s="36" t="s">
        <v>145</v>
      </c>
      <c r="M11" s="66"/>
      <c r="N11" s="66"/>
      <c r="O11" s="66"/>
      <c r="P11" s="66"/>
      <c r="Q11" s="66"/>
      <c r="R11" s="66"/>
      <c r="S11" s="66"/>
      <c r="T11" s="66"/>
      <c r="U11" s="67"/>
      <c r="V11" s="67"/>
      <c r="W11" s="66"/>
      <c r="X11" s="66"/>
      <c r="Y11" s="73">
        <f t="shared" si="1"/>
        <v>0</v>
      </c>
    </row>
    <row r="12" spans="1:25" s="34" customFormat="1" ht="70.5" customHeight="1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42">
        <v>1</v>
      </c>
      <c r="I12" s="37">
        <f>E12</f>
        <v>2379000</v>
      </c>
      <c r="J12" s="38">
        <v>1</v>
      </c>
      <c r="K12" s="38">
        <v>5</v>
      </c>
      <c r="L12" s="36" t="s">
        <v>154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1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>
        <v>1</v>
      </c>
      <c r="I14" s="37">
        <f>E14</f>
        <v>1900000</v>
      </c>
      <c r="J14" s="38">
        <v>1</v>
      </c>
      <c r="K14" s="38">
        <v>5</v>
      </c>
      <c r="L14" s="36" t="s">
        <v>145</v>
      </c>
      <c r="M14" s="66"/>
      <c r="N14" s="66"/>
      <c r="O14" s="66"/>
      <c r="P14" s="66"/>
      <c r="Q14" s="66"/>
      <c r="R14" s="66"/>
      <c r="S14" s="66"/>
      <c r="T14" s="66"/>
      <c r="U14" s="67"/>
      <c r="V14" s="67"/>
      <c r="W14" s="66"/>
      <c r="X14" s="66"/>
      <c r="Y14" s="73">
        <f t="shared" si="1"/>
        <v>0</v>
      </c>
    </row>
    <row r="15" spans="1:25" s="34" customFormat="1" ht="43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1945505.81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>
      <c r="A16" s="39"/>
      <c r="B16" s="36" t="s">
        <v>53</v>
      </c>
      <c r="C16" s="37">
        <v>10000000</v>
      </c>
      <c r="D16" s="37"/>
      <c r="E16" s="47">
        <v>10000000</v>
      </c>
      <c r="F16" s="41">
        <v>1945505.81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304400</v>
      </c>
      <c r="G17" s="54"/>
      <c r="H17" s="54">
        <f>SUM(H18:H21)</f>
        <v>1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42">
        <v>0</v>
      </c>
      <c r="I18" s="41">
        <f>E18</f>
        <v>9930000</v>
      </c>
      <c r="J18" s="42">
        <v>2</v>
      </c>
      <c r="K18" s="42">
        <v>5</v>
      </c>
      <c r="L18" s="36" t="s">
        <v>157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156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>
      <c r="A20" s="35"/>
      <c r="B20" s="36" t="s">
        <v>56</v>
      </c>
      <c r="C20" s="37">
        <v>1415500</v>
      </c>
      <c r="D20" s="37"/>
      <c r="E20" s="47">
        <v>1415500</v>
      </c>
      <c r="F20" s="37">
        <v>304400</v>
      </c>
      <c r="G20" s="38"/>
      <c r="H20" s="38">
        <v>0</v>
      </c>
      <c r="I20" s="37"/>
      <c r="J20" s="38"/>
      <c r="K20" s="38"/>
      <c r="L20" s="36" t="s">
        <v>158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0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3</v>
      </c>
      <c r="I22" s="53">
        <f>SUM(I23:I25)</f>
        <v>44347000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0</v>
      </c>
      <c r="X22" s="63"/>
      <c r="Y22" s="73">
        <f t="shared" si="1"/>
        <v>0</v>
      </c>
    </row>
    <row r="23" spans="1:25" s="34" customFormat="1" ht="42.75" customHeight="1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1</v>
      </c>
      <c r="K23" s="38">
        <v>5</v>
      </c>
      <c r="L23" s="36" t="s">
        <v>144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>
        <v>1</v>
      </c>
      <c r="I24" s="37">
        <f>E24</f>
        <v>1347000</v>
      </c>
      <c r="J24" s="38">
        <v>1</v>
      </c>
      <c r="K24" s="38">
        <v>5</v>
      </c>
      <c r="L24" s="36" t="s">
        <v>149</v>
      </c>
      <c r="M24" s="66"/>
      <c r="N24" s="66"/>
      <c r="O24" s="66"/>
      <c r="P24" s="66"/>
      <c r="Q24" s="66"/>
      <c r="R24" s="66"/>
      <c r="S24" s="66"/>
      <c r="T24" s="66"/>
      <c r="U24" s="67"/>
      <c r="V24" s="67"/>
      <c r="W24" s="66"/>
      <c r="X24" s="66"/>
      <c r="Y24" s="73">
        <f t="shared" si="1"/>
        <v>0</v>
      </c>
    </row>
    <row r="25" spans="1:25" s="34" customFormat="1" ht="42.75" customHeight="1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41">
        <f>E25</f>
        <v>20000000</v>
      </c>
      <c r="J25" s="42">
        <v>1</v>
      </c>
      <c r="K25" s="42">
        <v>5</v>
      </c>
      <c r="L25" s="36" t="s">
        <v>145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1</v>
      </c>
      <c r="K27" s="38">
        <v>5</v>
      </c>
      <c r="L27" s="36" t="s">
        <v>144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1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1</v>
      </c>
      <c r="K30" s="38">
        <v>5</v>
      </c>
      <c r="L30" s="36" t="s">
        <v>144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1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1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0</v>
      </c>
      <c r="G33" s="54"/>
      <c r="H33" s="63">
        <f>SUM(H34:H83)</f>
        <v>50</v>
      </c>
      <c r="I33" s="63">
        <f t="shared" ref="I33:W33" si="14">SUM(I34:I83)</f>
        <v>244386600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0</v>
      </c>
      <c r="O33" s="63">
        <f t="shared" si="14"/>
        <v>7295000</v>
      </c>
      <c r="P33" s="63">
        <f t="shared" si="14"/>
        <v>0</v>
      </c>
      <c r="Q33" s="63">
        <f t="shared" si="14"/>
        <v>0</v>
      </c>
      <c r="R33" s="63">
        <f t="shared" si="14"/>
        <v>0</v>
      </c>
      <c r="S33" s="63">
        <f t="shared" si="14"/>
        <v>0</v>
      </c>
      <c r="T33" s="63">
        <f t="shared" si="14"/>
        <v>0</v>
      </c>
      <c r="U33" s="63">
        <f t="shared" si="14"/>
        <v>0</v>
      </c>
      <c r="V33" s="63">
        <f t="shared" si="14"/>
        <v>0</v>
      </c>
      <c r="W33" s="63">
        <f t="shared" si="14"/>
        <v>522000</v>
      </c>
      <c r="X33" s="69"/>
      <c r="Y33" s="73">
        <f t="shared" si="1"/>
        <v>0</v>
      </c>
    </row>
    <row r="34" spans="1:25" s="34" customFormat="1" ht="108.7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51" si="15">E34</f>
        <v>11500000</v>
      </c>
      <c r="J34" s="38">
        <v>2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2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41">
        <f t="shared" si="15"/>
        <v>2400000</v>
      </c>
      <c r="J36" s="42">
        <v>2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145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>
        <v>1</v>
      </c>
      <c r="I38" s="37">
        <f t="shared" si="15"/>
        <v>5751000</v>
      </c>
      <c r="J38" s="38">
        <v>1</v>
      </c>
      <c r="K38" s="38">
        <v>5</v>
      </c>
      <c r="L38" s="36" t="s">
        <v>144</v>
      </c>
      <c r="M38" s="66"/>
      <c r="N38" s="66"/>
      <c r="O38" s="66"/>
      <c r="P38" s="66"/>
      <c r="Q38" s="66"/>
      <c r="R38" s="66"/>
      <c r="S38" s="66"/>
      <c r="T38" s="66"/>
      <c r="U38" s="67"/>
      <c r="V38" s="67"/>
      <c r="W38" s="66"/>
      <c r="X38" s="66"/>
      <c r="Y38" s="73">
        <f t="shared" si="1"/>
        <v>0</v>
      </c>
    </row>
    <row r="39" spans="1:25" s="34" customFormat="1" ht="87.75" customHeight="1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>
        <v>1</v>
      </c>
      <c r="I39" s="41">
        <f t="shared" si="15"/>
        <v>4091000</v>
      </c>
      <c r="J39" s="42">
        <v>1</v>
      </c>
      <c r="K39" s="42">
        <v>5</v>
      </c>
      <c r="L39" s="36" t="s">
        <v>144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73">
        <f t="shared" si="1"/>
        <v>0</v>
      </c>
    </row>
    <row r="40" spans="1:25" s="34" customFormat="1" ht="108.7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>
        <v>1</v>
      </c>
      <c r="I40" s="37">
        <f t="shared" si="15"/>
        <v>3400000</v>
      </c>
      <c r="J40" s="38">
        <v>1</v>
      </c>
      <c r="K40" s="38">
        <v>5</v>
      </c>
      <c r="L40" s="36" t="s">
        <v>144</v>
      </c>
      <c r="M40" s="66"/>
      <c r="N40" s="66"/>
      <c r="O40" s="66"/>
      <c r="P40" s="66"/>
      <c r="Q40" s="66"/>
      <c r="R40" s="66"/>
      <c r="S40" s="66"/>
      <c r="T40" s="66"/>
      <c r="U40" s="67"/>
      <c r="V40" s="67"/>
      <c r="W40" s="66"/>
      <c r="X40" s="66"/>
      <c r="Y40" s="73">
        <f t="shared" si="1"/>
        <v>0</v>
      </c>
    </row>
    <row r="41" spans="1:25" s="34" customFormat="1" ht="64.5" customHeight="1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1</v>
      </c>
      <c r="K41" s="38">
        <v>5</v>
      </c>
      <c r="L41" s="36" t="s">
        <v>159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si="15"/>
        <v>5980000</v>
      </c>
      <c r="J42" s="38">
        <v>1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>
      <c r="A43" s="39"/>
      <c r="B43" s="36" t="s">
        <v>75</v>
      </c>
      <c r="C43" s="37"/>
      <c r="D43" s="37">
        <v>5000000</v>
      </c>
      <c r="E43" s="47">
        <v>5000000</v>
      </c>
      <c r="F43" s="41"/>
      <c r="G43" s="42"/>
      <c r="H43" s="38">
        <v>1</v>
      </c>
      <c r="I43" s="37">
        <f t="shared" si="15"/>
        <v>5000000</v>
      </c>
      <c r="J43" s="38">
        <v>1</v>
      </c>
      <c r="K43" s="38">
        <v>5</v>
      </c>
      <c r="L43" s="36" t="s">
        <v>144</v>
      </c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73">
        <f t="shared" si="1"/>
        <v>0</v>
      </c>
    </row>
    <row r="44" spans="1:25" s="34" customFormat="1" ht="66.75" customHeight="1">
      <c r="A44" s="35"/>
      <c r="B44" s="36" t="s">
        <v>76</v>
      </c>
      <c r="C44" s="37"/>
      <c r="D44" s="37">
        <v>1999800</v>
      </c>
      <c r="E44" s="47">
        <v>1999800</v>
      </c>
      <c r="F44" s="37"/>
      <c r="G44" s="38"/>
      <c r="H44" s="38">
        <v>1</v>
      </c>
      <c r="I44" s="37">
        <f t="shared" si="15"/>
        <v>1999800</v>
      </c>
      <c r="J44" s="38">
        <v>1</v>
      </c>
      <c r="K44" s="38">
        <v>5</v>
      </c>
      <c r="L44" s="36" t="s">
        <v>144</v>
      </c>
      <c r="M44" s="66"/>
      <c r="N44" s="66"/>
      <c r="O44" s="66"/>
      <c r="P44" s="66"/>
      <c r="Q44" s="66"/>
      <c r="R44" s="66"/>
      <c r="S44" s="66"/>
      <c r="T44" s="66"/>
      <c r="U44" s="67"/>
      <c r="V44" s="67"/>
      <c r="W44" s="66"/>
      <c r="X44" s="66"/>
      <c r="Y44" s="73">
        <f t="shared" si="1"/>
        <v>0</v>
      </c>
    </row>
    <row r="45" spans="1:25" s="34" customFormat="1" ht="65.2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>
        <v>1</v>
      </c>
      <c r="I45" s="37">
        <f t="shared" si="15"/>
        <v>1984800</v>
      </c>
      <c r="J45" s="38">
        <v>1</v>
      </c>
      <c r="K45" s="38">
        <v>5</v>
      </c>
      <c r="L45" s="36" t="s">
        <v>144</v>
      </c>
      <c r="M45" s="66"/>
      <c r="N45" s="66"/>
      <c r="O45" s="66"/>
      <c r="P45" s="66"/>
      <c r="Q45" s="66"/>
      <c r="R45" s="66"/>
      <c r="S45" s="66"/>
      <c r="T45" s="66"/>
      <c r="U45" s="67"/>
      <c r="V45" s="67"/>
      <c r="W45" s="66"/>
      <c r="X45" s="66"/>
      <c r="Y45" s="73">
        <f t="shared" si="1"/>
        <v>0</v>
      </c>
    </row>
    <row r="46" spans="1:25" s="34" customFormat="1" ht="65.25" customHeight="1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5"/>
        <v>1992000</v>
      </c>
      <c r="J46" s="42">
        <v>2</v>
      </c>
      <c r="K46" s="42">
        <v>5</v>
      </c>
      <c r="L46" s="36" t="s">
        <v>154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5"/>
        <v>1965000</v>
      </c>
      <c r="J47" s="38">
        <v>2</v>
      </c>
      <c r="K47" s="38">
        <v>5</v>
      </c>
      <c r="L47" s="36" t="s">
        <v>154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5"/>
        <v>1262000</v>
      </c>
      <c r="J48" s="38">
        <v>2</v>
      </c>
      <c r="K48" s="38">
        <v>5</v>
      </c>
      <c r="L48" s="36" t="s">
        <v>154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>
        <v>1</v>
      </c>
      <c r="I49" s="37">
        <f t="shared" si="15"/>
        <v>14186000</v>
      </c>
      <c r="J49" s="38">
        <v>1</v>
      </c>
      <c r="K49" s="38">
        <v>5</v>
      </c>
      <c r="L49" s="36" t="s">
        <v>144</v>
      </c>
      <c r="M49" s="66"/>
      <c r="N49" s="66"/>
      <c r="O49" s="66"/>
      <c r="P49" s="66"/>
      <c r="Q49" s="66"/>
      <c r="R49" s="66"/>
      <c r="S49" s="66"/>
      <c r="T49" s="66"/>
      <c r="U49" s="67"/>
      <c r="V49" s="67"/>
      <c r="W49" s="66"/>
      <c r="X49" s="66"/>
      <c r="Y49" s="73">
        <f t="shared" si="1"/>
        <v>0</v>
      </c>
    </row>
    <row r="50" spans="1:25" s="34" customFormat="1" ht="72" customHeight="1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>
        <v>1</v>
      </c>
      <c r="I50" s="37">
        <f t="shared" si="15"/>
        <v>6964000</v>
      </c>
      <c r="J50" s="42">
        <v>1</v>
      </c>
      <c r="K50" s="42">
        <v>5</v>
      </c>
      <c r="L50" s="36" t="s">
        <v>144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73">
        <f t="shared" si="1"/>
        <v>0</v>
      </c>
    </row>
    <row r="51" spans="1:25" s="34" customFormat="1" ht="72" customHeight="1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5"/>
        <v>4504000</v>
      </c>
      <c r="J51" s="38">
        <v>2</v>
      </c>
      <c r="K51" s="38">
        <v>2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>
        <v>1</v>
      </c>
      <c r="I52" s="37">
        <f>E52</f>
        <v>8749000</v>
      </c>
      <c r="J52" s="38">
        <v>1</v>
      </c>
      <c r="K52" s="38">
        <v>5</v>
      </c>
      <c r="L52" s="36" t="s">
        <v>144</v>
      </c>
      <c r="M52" s="66"/>
      <c r="N52" s="66"/>
      <c r="O52" s="66"/>
      <c r="P52" s="66"/>
      <c r="Q52" s="66"/>
      <c r="R52" s="66"/>
      <c r="S52" s="66"/>
      <c r="T52" s="66"/>
      <c r="U52" s="67"/>
      <c r="V52" s="67"/>
      <c r="W52" s="66"/>
      <c r="X52" s="66"/>
      <c r="Y52" s="73">
        <f t="shared" si="1"/>
        <v>0</v>
      </c>
    </row>
    <row r="53" spans="1:25" s="34" customFormat="1" ht="92.25" customHeight="1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>
        <v>1</v>
      </c>
      <c r="I53" s="41">
        <f>E53</f>
        <v>3080000</v>
      </c>
      <c r="J53" s="42">
        <v>1</v>
      </c>
      <c r="K53" s="42">
        <v>5</v>
      </c>
      <c r="L53" s="36" t="s">
        <v>150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73">
        <f t="shared" si="1"/>
        <v>0</v>
      </c>
    </row>
    <row r="54" spans="1:25" s="34" customFormat="1" ht="65.2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>
        <v>1</v>
      </c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>
        <v>1</v>
      </c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>
      <c r="A57" s="39"/>
      <c r="B57" s="36" t="s">
        <v>89</v>
      </c>
      <c r="C57" s="37"/>
      <c r="D57" s="37">
        <v>2681000</v>
      </c>
      <c r="E57" s="47">
        <v>2681000</v>
      </c>
      <c r="F57" s="41"/>
      <c r="G57" s="42"/>
      <c r="H57" s="38">
        <v>1</v>
      </c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>
        <v>1</v>
      </c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>
        <v>1</v>
      </c>
      <c r="I59" s="37">
        <f t="shared" ref="I59:I82" si="16">E59</f>
        <v>1310000</v>
      </c>
      <c r="J59" s="38">
        <v>1</v>
      </c>
      <c r="K59" s="38">
        <v>5</v>
      </c>
      <c r="L59" s="36" t="s">
        <v>150</v>
      </c>
      <c r="M59" s="66"/>
      <c r="N59" s="66"/>
      <c r="O59" s="66"/>
      <c r="P59" s="66"/>
      <c r="Q59" s="66"/>
      <c r="R59" s="66"/>
      <c r="S59" s="66"/>
      <c r="T59" s="66"/>
      <c r="U59" s="67"/>
      <c r="V59" s="67"/>
      <c r="W59" s="66"/>
      <c r="X59" s="66"/>
      <c r="Y59" s="73">
        <f t="shared" si="1"/>
        <v>0</v>
      </c>
    </row>
    <row r="60" spans="1:25" s="34" customFormat="1" ht="93.75" customHeight="1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41">
        <f t="shared" si="16"/>
        <v>4549000</v>
      </c>
      <c r="J60" s="42">
        <v>1</v>
      </c>
      <c r="K60" s="42">
        <v>5</v>
      </c>
      <c r="L60" s="40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6"/>
        <v>2160000</v>
      </c>
      <c r="J61" s="38">
        <v>1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6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>
      <c r="A63" s="35"/>
      <c r="B63" s="36" t="s">
        <v>93</v>
      </c>
      <c r="C63" s="37"/>
      <c r="D63" s="37">
        <v>1442000</v>
      </c>
      <c r="E63" s="47">
        <v>1442000</v>
      </c>
      <c r="F63" s="37"/>
      <c r="G63" s="38"/>
      <c r="H63" s="38">
        <v>1</v>
      </c>
      <c r="I63" s="37">
        <f t="shared" si="16"/>
        <v>1442000</v>
      </c>
      <c r="J63" s="38">
        <v>1</v>
      </c>
      <c r="K63" s="38">
        <v>5</v>
      </c>
      <c r="L63" s="36" t="s">
        <v>144</v>
      </c>
      <c r="M63" s="66"/>
      <c r="N63" s="66"/>
      <c r="O63" s="66"/>
      <c r="P63" s="66"/>
      <c r="Q63" s="66"/>
      <c r="R63" s="66"/>
      <c r="S63" s="66"/>
      <c r="T63" s="66"/>
      <c r="U63" s="67"/>
      <c r="V63" s="67"/>
      <c r="W63" s="66"/>
      <c r="X63" s="66"/>
      <c r="Y63" s="73">
        <f t="shared" si="1"/>
        <v>0</v>
      </c>
    </row>
    <row r="64" spans="1:25" s="34" customFormat="1" ht="65.2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6"/>
        <v>7012000</v>
      </c>
      <c r="J64" s="38">
        <v>2</v>
      </c>
      <c r="K64" s="38">
        <v>5</v>
      </c>
      <c r="L64" s="36" t="s">
        <v>154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41">
        <f t="shared" si="16"/>
        <v>1612000</v>
      </c>
      <c r="J65" s="42">
        <v>2</v>
      </c>
      <c r="K65" s="42">
        <v>5</v>
      </c>
      <c r="L65" s="36" t="s">
        <v>154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>
      <c r="A66" s="35"/>
      <c r="B66" s="36" t="s">
        <v>96</v>
      </c>
      <c r="C66" s="37"/>
      <c r="D66" s="37">
        <v>13000000</v>
      </c>
      <c r="E66" s="47">
        <v>13000000</v>
      </c>
      <c r="F66" s="37"/>
      <c r="G66" s="38"/>
      <c r="H66" s="38">
        <v>1</v>
      </c>
      <c r="I66" s="37">
        <f t="shared" si="16"/>
        <v>13000000</v>
      </c>
      <c r="J66" s="38">
        <v>1</v>
      </c>
      <c r="K66" s="38">
        <v>5</v>
      </c>
      <c r="L66" s="36" t="s">
        <v>144</v>
      </c>
      <c r="M66" s="66"/>
      <c r="N66" s="66"/>
      <c r="O66" s="66"/>
      <c r="P66" s="66"/>
      <c r="Q66" s="66"/>
      <c r="R66" s="66"/>
      <c r="S66" s="66"/>
      <c r="T66" s="66"/>
      <c r="U66" s="67"/>
      <c r="V66" s="67"/>
      <c r="W66" s="66"/>
      <c r="X66" s="66"/>
      <c r="Y66" s="73">
        <f t="shared" si="1"/>
        <v>0</v>
      </c>
    </row>
    <row r="67" spans="1:25" s="34" customFormat="1" ht="87">
      <c r="A67" s="35"/>
      <c r="B67" s="36" t="s">
        <v>97</v>
      </c>
      <c r="C67" s="37"/>
      <c r="D67" s="37">
        <v>7148000</v>
      </c>
      <c r="E67" s="47">
        <v>7148000</v>
      </c>
      <c r="F67" s="37"/>
      <c r="G67" s="38"/>
      <c r="H67" s="38">
        <v>1</v>
      </c>
      <c r="I67" s="37">
        <f t="shared" si="16"/>
        <v>7148000</v>
      </c>
      <c r="J67" s="38">
        <v>1</v>
      </c>
      <c r="K67" s="38">
        <v>5</v>
      </c>
      <c r="L67" s="36" t="s">
        <v>144</v>
      </c>
      <c r="M67" s="66"/>
      <c r="N67" s="66"/>
      <c r="O67" s="66"/>
      <c r="P67" s="66"/>
      <c r="Q67" s="66"/>
      <c r="R67" s="66"/>
      <c r="S67" s="66"/>
      <c r="T67" s="66"/>
      <c r="U67" s="67"/>
      <c r="V67" s="67"/>
      <c r="W67" s="66"/>
      <c r="X67" s="66"/>
      <c r="Y67" s="73">
        <f t="shared" si="1"/>
        <v>0</v>
      </c>
    </row>
    <row r="68" spans="1:25" s="34" customFormat="1" ht="93" customHeight="1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>
        <v>1</v>
      </c>
      <c r="I68" s="41">
        <f t="shared" si="16"/>
        <v>7210000</v>
      </c>
      <c r="J68" s="42">
        <v>1</v>
      </c>
      <c r="K68" s="42">
        <v>5</v>
      </c>
      <c r="L68" s="36" t="s">
        <v>144</v>
      </c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73">
        <f t="shared" si="1"/>
        <v>0</v>
      </c>
    </row>
    <row r="69" spans="1:25" s="34" customFormat="1" ht="50.25" customHeight="1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6"/>
        <v>1530000</v>
      </c>
      <c r="J69" s="38">
        <v>1</v>
      </c>
      <c r="K69" s="38">
        <v>5</v>
      </c>
      <c r="L69" s="36" t="s">
        <v>154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6"/>
        <v>5556000</v>
      </c>
      <c r="J70" s="38">
        <v>1</v>
      </c>
      <c r="K70" s="38">
        <v>5</v>
      </c>
      <c r="L70" s="36" t="s">
        <v>154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>
        <v>1</v>
      </c>
      <c r="I71" s="37">
        <f t="shared" si="16"/>
        <v>1859000</v>
      </c>
      <c r="J71" s="38">
        <v>1</v>
      </c>
      <c r="K71" s="38">
        <v>5</v>
      </c>
      <c r="L71" s="36" t="s">
        <v>144</v>
      </c>
      <c r="M71" s="66"/>
      <c r="N71" s="66"/>
      <c r="O71" s="66"/>
      <c r="P71" s="66"/>
      <c r="Q71" s="66"/>
      <c r="R71" s="66"/>
      <c r="S71" s="66"/>
      <c r="T71" s="66"/>
      <c r="U71" s="67"/>
      <c r="V71" s="67"/>
      <c r="W71" s="66"/>
      <c r="X71" s="66"/>
      <c r="Y71" s="73">
        <f t="shared" si="1"/>
        <v>0</v>
      </c>
    </row>
    <row r="72" spans="1:25" s="34" customFormat="1" ht="71.25" customHeight="1">
      <c r="A72" s="39"/>
      <c r="B72" s="36" t="s">
        <v>102</v>
      </c>
      <c r="C72" s="37"/>
      <c r="D72" s="37">
        <v>5121000</v>
      </c>
      <c r="E72" s="47">
        <v>5121000</v>
      </c>
      <c r="F72" s="41"/>
      <c r="G72" s="42"/>
      <c r="H72" s="38">
        <v>1</v>
      </c>
      <c r="I72" s="41">
        <f t="shared" si="16"/>
        <v>5121000</v>
      </c>
      <c r="J72" s="42">
        <v>1</v>
      </c>
      <c r="K72" s="42">
        <v>5</v>
      </c>
      <c r="L72" s="36" t="s">
        <v>152</v>
      </c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73">
        <f t="shared" ref="Y72:Y98" si="17">E72-I72-M72-N72-O72-P72-Q72-R72-S72-T72-U72-V72-W72</f>
        <v>0</v>
      </c>
    </row>
    <row r="73" spans="1:25" s="34" customFormat="1" ht="71.25" customHeight="1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6"/>
        <v>7077000</v>
      </c>
      <c r="J73" s="38">
        <v>2</v>
      </c>
      <c r="K73" s="38">
        <v>5</v>
      </c>
      <c r="L73" s="36" t="s">
        <v>145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7"/>
        <v>0</v>
      </c>
    </row>
    <row r="74" spans="1:25" s="34" customFormat="1" ht="87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>
        <v>1</v>
      </c>
      <c r="I74" s="37">
        <f t="shared" si="16"/>
        <v>6758000</v>
      </c>
      <c r="J74" s="38">
        <v>2</v>
      </c>
      <c r="K74" s="38">
        <v>5</v>
      </c>
      <c r="L74" s="36" t="s">
        <v>145</v>
      </c>
      <c r="M74" s="66"/>
      <c r="N74" s="66"/>
      <c r="O74" s="66"/>
      <c r="P74" s="66"/>
      <c r="Q74" s="66"/>
      <c r="R74" s="66"/>
      <c r="S74" s="66"/>
      <c r="T74" s="66"/>
      <c r="U74" s="67"/>
      <c r="V74" s="67"/>
      <c r="W74" s="66"/>
      <c r="X74" s="66"/>
      <c r="Y74" s="73">
        <f t="shared" si="17"/>
        <v>0</v>
      </c>
    </row>
    <row r="75" spans="1:25" s="34" customFormat="1" ht="63.75" customHeight="1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>
        <v>1</v>
      </c>
      <c r="I75" s="41">
        <f t="shared" si="16"/>
        <v>8608000</v>
      </c>
      <c r="J75" s="42">
        <v>1</v>
      </c>
      <c r="K75" s="42">
        <v>5</v>
      </c>
      <c r="L75" s="36" t="s">
        <v>144</v>
      </c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73">
        <f t="shared" si="17"/>
        <v>0</v>
      </c>
    </row>
    <row r="76" spans="1:25" s="34" customFormat="1" ht="87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>
        <v>1</v>
      </c>
      <c r="I76" s="37">
        <f t="shared" si="16"/>
        <v>3466000</v>
      </c>
      <c r="J76" s="38">
        <v>1</v>
      </c>
      <c r="K76" s="38">
        <v>5</v>
      </c>
      <c r="L76" s="36" t="s">
        <v>148</v>
      </c>
      <c r="M76" s="66"/>
      <c r="N76" s="66"/>
      <c r="O76" s="66"/>
      <c r="P76" s="66"/>
      <c r="Q76" s="66"/>
      <c r="R76" s="66"/>
      <c r="S76" s="66"/>
      <c r="T76" s="66"/>
      <c r="U76" s="67"/>
      <c r="V76" s="67"/>
      <c r="W76" s="66"/>
      <c r="X76" s="66"/>
      <c r="Y76" s="73">
        <f t="shared" si="17"/>
        <v>0</v>
      </c>
    </row>
    <row r="77" spans="1:25" s="34" customFormat="1" ht="68.25" customHeight="1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>
        <v>1</v>
      </c>
      <c r="I77" s="37">
        <f t="shared" si="16"/>
        <v>7419000</v>
      </c>
      <c r="J77" s="38">
        <v>1</v>
      </c>
      <c r="K77" s="38">
        <v>5</v>
      </c>
      <c r="L77" s="36" t="s">
        <v>150</v>
      </c>
      <c r="M77" s="66"/>
      <c r="N77" s="66"/>
      <c r="O77" s="66"/>
      <c r="P77" s="66"/>
      <c r="Q77" s="66"/>
      <c r="R77" s="66"/>
      <c r="S77" s="66"/>
      <c r="T77" s="66"/>
      <c r="U77" s="67"/>
      <c r="V77" s="67"/>
      <c r="W77" s="66"/>
      <c r="X77" s="66"/>
      <c r="Y77" s="73">
        <f t="shared" si="17"/>
        <v>0</v>
      </c>
    </row>
    <row r="78" spans="1:25" s="34" customFormat="1" ht="65.2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si="16"/>
        <v>2110000</v>
      </c>
      <c r="J78" s="38">
        <v>1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7"/>
        <v>0</v>
      </c>
    </row>
    <row r="79" spans="1:25" s="34" customFormat="1" ht="77.25" customHeight="1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6"/>
        <v>7290000</v>
      </c>
      <c r="J79" s="38">
        <v>1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7"/>
        <v>0</v>
      </c>
    </row>
    <row r="80" spans="1:25" s="34" customFormat="1" ht="65.25" customHeight="1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6"/>
        <v>6400000</v>
      </c>
      <c r="J80" s="38">
        <v>1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7"/>
        <v>0</v>
      </c>
    </row>
    <row r="81" spans="1:25" s="34" customFormat="1" ht="65.2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si="16"/>
        <v>1899000</v>
      </c>
      <c r="J81" s="38">
        <v>1</v>
      </c>
      <c r="K81" s="38">
        <v>5</v>
      </c>
      <c r="L81" s="36" t="s">
        <v>154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7"/>
        <v>0</v>
      </c>
    </row>
    <row r="82" spans="1:25" s="34" customFormat="1" ht="105" customHeight="1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>
        <v>1</v>
      </c>
      <c r="I82" s="37">
        <f t="shared" si="16"/>
        <v>3563000</v>
      </c>
      <c r="J82" s="38">
        <v>1</v>
      </c>
      <c r="K82" s="38">
        <v>5</v>
      </c>
      <c r="L82" s="36" t="s">
        <v>145</v>
      </c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73">
        <f t="shared" si="17"/>
        <v>0</v>
      </c>
    </row>
    <row r="83" spans="1:25" s="34" customFormat="1" ht="87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1</v>
      </c>
      <c r="K83" s="38">
        <v>5</v>
      </c>
      <c r="L83" s="36" t="s">
        <v>146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7"/>
        <v>0</v>
      </c>
    </row>
    <row r="84" spans="1:25" s="34" customFormat="1" ht="43.5">
      <c r="A84" s="51">
        <v>8</v>
      </c>
      <c r="B84" s="52" t="s">
        <v>134</v>
      </c>
      <c r="C84" s="53">
        <f>SUM(C85:C90)</f>
        <v>2636400</v>
      </c>
      <c r="D84" s="53">
        <f t="shared" ref="D84:F84" si="18">SUM(D85:D90)</f>
        <v>0</v>
      </c>
      <c r="E84" s="53">
        <f t="shared" si="18"/>
        <v>2636400</v>
      </c>
      <c r="F84" s="53">
        <f t="shared" si="18"/>
        <v>324640</v>
      </c>
      <c r="G84" s="54"/>
      <c r="H84" s="63">
        <f>SUM(H85:H90)</f>
        <v>0</v>
      </c>
      <c r="I84" s="63">
        <f t="shared" ref="I84:W84" si="19">SUM(I85:I90)</f>
        <v>0</v>
      </c>
      <c r="J84" s="63">
        <f t="shared" si="19"/>
        <v>0</v>
      </c>
      <c r="K84" s="63">
        <f t="shared" si="19"/>
        <v>0</v>
      </c>
      <c r="L84" s="63">
        <f t="shared" si="19"/>
        <v>0</v>
      </c>
      <c r="M84" s="63">
        <f t="shared" si="19"/>
        <v>0</v>
      </c>
      <c r="N84" s="63">
        <f t="shared" si="19"/>
        <v>0</v>
      </c>
      <c r="O84" s="63">
        <f t="shared" si="19"/>
        <v>152600</v>
      </c>
      <c r="P84" s="63">
        <f t="shared" si="19"/>
        <v>0</v>
      </c>
      <c r="Q84" s="63">
        <f t="shared" si="19"/>
        <v>0</v>
      </c>
      <c r="R84" s="63">
        <f t="shared" si="19"/>
        <v>2483800</v>
      </c>
      <c r="S84" s="63">
        <f t="shared" si="19"/>
        <v>0</v>
      </c>
      <c r="T84" s="63">
        <f t="shared" si="19"/>
        <v>0</v>
      </c>
      <c r="U84" s="63">
        <f t="shared" si="19"/>
        <v>0</v>
      </c>
      <c r="V84" s="63">
        <f t="shared" si="19"/>
        <v>0</v>
      </c>
      <c r="W84" s="63">
        <f t="shared" si="19"/>
        <v>0</v>
      </c>
      <c r="X84" s="69"/>
      <c r="Y84" s="73">
        <f t="shared" si="17"/>
        <v>0</v>
      </c>
    </row>
    <row r="85" spans="1:25" s="34" customFormat="1" ht="42.75" customHeight="1">
      <c r="A85" s="39"/>
      <c r="B85" s="36" t="s">
        <v>114</v>
      </c>
      <c r="C85" s="37">
        <v>68400</v>
      </c>
      <c r="D85" s="37"/>
      <c r="E85" s="47">
        <v>68400</v>
      </c>
      <c r="F85" s="41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7"/>
        <v>0</v>
      </c>
    </row>
    <row r="86" spans="1:25" s="34" customFormat="1" ht="44.25" customHeight="1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7"/>
        <v>0</v>
      </c>
    </row>
    <row r="87" spans="1:25" s="34" customFormat="1" ht="43.5">
      <c r="A87" s="35"/>
      <c r="B87" s="36" t="s">
        <v>116</v>
      </c>
      <c r="C87" s="37">
        <v>1742100</v>
      </c>
      <c r="D87" s="37"/>
      <c r="E87" s="47">
        <v>1742100</v>
      </c>
      <c r="F87" s="37">
        <v>157100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7"/>
        <v>0</v>
      </c>
    </row>
    <row r="88" spans="1:25" s="34" customFormat="1" ht="42.75" customHeight="1">
      <c r="A88" s="39"/>
      <c r="B88" s="36" t="s">
        <v>117</v>
      </c>
      <c r="C88" s="37">
        <v>118000</v>
      </c>
      <c r="D88" s="37"/>
      <c r="E88" s="47">
        <v>118000</v>
      </c>
      <c r="F88" s="41"/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7"/>
        <v>0</v>
      </c>
    </row>
    <row r="89" spans="1:25" s="34" customFormat="1" ht="43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7"/>
        <v>0</v>
      </c>
    </row>
    <row r="90" spans="1:25" s="34" customFormat="1" ht="40.5" customHeight="1">
      <c r="A90" s="35"/>
      <c r="B90" s="36" t="s">
        <v>119</v>
      </c>
      <c r="C90" s="37">
        <v>342200</v>
      </c>
      <c r="D90" s="37"/>
      <c r="E90" s="47">
        <v>342200</v>
      </c>
      <c r="F90" s="37">
        <v>21200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7"/>
        <v>0</v>
      </c>
    </row>
    <row r="91" spans="1:25" s="34" customFormat="1" ht="65.2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0">SUM(F92:F97)</f>
        <v>0</v>
      </c>
      <c r="G91" s="61">
        <f t="shared" si="20"/>
        <v>0</v>
      </c>
      <c r="H91" s="61">
        <f t="shared" si="20"/>
        <v>0</v>
      </c>
      <c r="I91" s="61">
        <f t="shared" si="20"/>
        <v>0</v>
      </c>
      <c r="J91" s="61">
        <f t="shared" si="20"/>
        <v>0</v>
      </c>
      <c r="K91" s="50">
        <f t="shared" si="20"/>
        <v>0</v>
      </c>
      <c r="L91" s="50">
        <f t="shared" si="20"/>
        <v>0</v>
      </c>
      <c r="M91" s="61">
        <f t="shared" si="20"/>
        <v>2880000</v>
      </c>
      <c r="N91" s="61">
        <f t="shared" si="20"/>
        <v>0</v>
      </c>
      <c r="O91" s="61">
        <f t="shared" si="20"/>
        <v>984000</v>
      </c>
      <c r="P91" s="61">
        <f t="shared" si="20"/>
        <v>0</v>
      </c>
      <c r="Q91" s="61">
        <f t="shared" si="20"/>
        <v>0</v>
      </c>
      <c r="R91" s="61">
        <f t="shared" si="20"/>
        <v>12935800</v>
      </c>
      <c r="S91" s="61">
        <f t="shared" si="20"/>
        <v>0</v>
      </c>
      <c r="T91" s="61">
        <f t="shared" si="20"/>
        <v>0</v>
      </c>
      <c r="U91" s="61">
        <f t="shared" si="20"/>
        <v>0</v>
      </c>
      <c r="V91" s="61">
        <f t="shared" si="20"/>
        <v>0</v>
      </c>
      <c r="W91" s="61">
        <f t="shared" si="20"/>
        <v>136000</v>
      </c>
      <c r="X91" s="69"/>
      <c r="Y91" s="73">
        <f t="shared" si="17"/>
        <v>0</v>
      </c>
    </row>
    <row r="92" spans="1:25" s="34" customFormat="1" ht="45" customHeight="1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7"/>
        <v>0</v>
      </c>
    </row>
    <row r="93" spans="1:25" s="34" customFormat="1" ht="24" customHeight="1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7"/>
        <v>0</v>
      </c>
    </row>
    <row r="94" spans="1:25" s="34" customFormat="1" ht="43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7"/>
        <v>0</v>
      </c>
    </row>
    <row r="95" spans="1:25" s="34" customFormat="1" ht="42" customHeight="1">
      <c r="A95" s="35"/>
      <c r="B95" s="36" t="s">
        <v>126</v>
      </c>
      <c r="C95" s="37">
        <v>1000000</v>
      </c>
      <c r="D95" s="37"/>
      <c r="E95" s="47">
        <v>1000000</v>
      </c>
      <c r="F95" s="41"/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7"/>
        <v>0</v>
      </c>
    </row>
    <row r="96" spans="1:25" s="34" customFormat="1" ht="43.5">
      <c r="A96" s="35"/>
      <c r="B96" s="36" t="s">
        <v>127</v>
      </c>
      <c r="C96" s="37">
        <v>3000000</v>
      </c>
      <c r="D96" s="37"/>
      <c r="E96" s="47">
        <v>3000000</v>
      </c>
      <c r="F96" s="37"/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7"/>
        <v>0</v>
      </c>
    </row>
    <row r="97" spans="1:25" s="34" customFormat="1" ht="43.5" customHeight="1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7"/>
        <v>0</v>
      </c>
    </row>
    <row r="98" spans="1:25" s="34" customFormat="1" ht="87">
      <c r="A98" s="57">
        <v>10</v>
      </c>
      <c r="B98" s="55" t="s">
        <v>120</v>
      </c>
      <c r="C98" s="56">
        <v>350000</v>
      </c>
      <c r="D98" s="56"/>
      <c r="E98" s="58">
        <v>350000</v>
      </c>
      <c r="F98" s="58">
        <v>45000</v>
      </c>
      <c r="G98" s="59"/>
      <c r="H98" s="59"/>
      <c r="I98" s="56"/>
      <c r="J98" s="59"/>
      <c r="K98" s="59"/>
      <c r="L98" s="55" t="s">
        <v>147</v>
      </c>
      <c r="M98" s="69">
        <v>25000</v>
      </c>
      <c r="N98" s="69">
        <v>25000</v>
      </c>
      <c r="O98" s="69">
        <v>25000</v>
      </c>
      <c r="P98" s="69">
        <v>25000</v>
      </c>
      <c r="Q98" s="69">
        <v>25000</v>
      </c>
      <c r="R98" s="69">
        <v>15000</v>
      </c>
      <c r="S98" s="69">
        <v>15000</v>
      </c>
      <c r="T98" s="69">
        <v>15000</v>
      </c>
      <c r="U98" s="69">
        <v>30000</v>
      </c>
      <c r="V98" s="69">
        <v>150000</v>
      </c>
      <c r="W98" s="69"/>
      <c r="X98" s="69"/>
      <c r="Y98" s="73">
        <f t="shared" si="17"/>
        <v>0</v>
      </c>
    </row>
    <row r="99" spans="1:25" s="34" customFormat="1" ht="4.5" customHeight="1">
      <c r="A99" s="43"/>
      <c r="B99" s="44"/>
      <c r="C99" s="45"/>
      <c r="D99" s="45"/>
      <c r="E99" s="33">
        <f t="shared" ref="E99" si="21">C99+D99</f>
        <v>0</v>
      </c>
      <c r="F99" s="45"/>
      <c r="G99" s="46"/>
      <c r="H99" s="46"/>
      <c r="I99" s="45"/>
      <c r="J99" s="46"/>
      <c r="K99" s="46"/>
      <c r="L99" s="44"/>
      <c r="M99" s="70"/>
      <c r="N99" s="70"/>
      <c r="O99" s="70"/>
      <c r="P99" s="70"/>
      <c r="Q99" s="70"/>
      <c r="R99" s="70"/>
      <c r="S99" s="70"/>
      <c r="T99" s="70"/>
      <c r="U99" s="71"/>
      <c r="V99" s="71"/>
      <c r="W99" s="70"/>
      <c r="X99" s="70"/>
    </row>
    <row r="100" spans="1:25" ht="22.5" customHeight="1">
      <c r="A100" s="253" t="s">
        <v>24</v>
      </c>
      <c r="B100" s="255"/>
      <c r="C100" s="18">
        <f>C7+C9+C15+C17+C22+C26+C28+C33+C84+C91+C98</f>
        <v>52333600</v>
      </c>
      <c r="D100" s="18">
        <f t="shared" ref="D100:W100" si="22">D7+D9+D15+D17+D22+D26+D28+D33+D84+D91+D98</f>
        <v>374333600</v>
      </c>
      <c r="E100" s="18">
        <f>E7+E9+E15+E17+E22+E26+E28+E33+E84+E91+E98</f>
        <v>426667200</v>
      </c>
      <c r="F100" s="18">
        <f t="shared" si="22"/>
        <v>2619545.81</v>
      </c>
      <c r="G100" s="18">
        <f t="shared" si="22"/>
        <v>0</v>
      </c>
      <c r="H100" s="18">
        <f t="shared" si="22"/>
        <v>64</v>
      </c>
      <c r="I100" s="18">
        <f t="shared" si="22"/>
        <v>382598600</v>
      </c>
      <c r="J100" s="18">
        <f t="shared" si="22"/>
        <v>4</v>
      </c>
      <c r="K100" s="18">
        <f t="shared" si="22"/>
        <v>0</v>
      </c>
      <c r="L100" s="18"/>
      <c r="M100" s="18">
        <f>M7+M9+M15+M17+M22+M26+M28+M33+M84+M91+M98</f>
        <v>4905000</v>
      </c>
      <c r="N100" s="18">
        <f t="shared" si="22"/>
        <v>1025000</v>
      </c>
      <c r="O100" s="18">
        <f t="shared" si="22"/>
        <v>9456600</v>
      </c>
      <c r="P100" s="18">
        <f t="shared" si="22"/>
        <v>2440500</v>
      </c>
      <c r="Q100" s="18">
        <f t="shared" si="22"/>
        <v>5450900</v>
      </c>
      <c r="R100" s="18">
        <f t="shared" si="22"/>
        <v>16434600</v>
      </c>
      <c r="S100" s="18">
        <f t="shared" si="22"/>
        <v>1015000</v>
      </c>
      <c r="T100" s="18">
        <f t="shared" si="22"/>
        <v>1015000</v>
      </c>
      <c r="U100" s="18">
        <f t="shared" si="22"/>
        <v>1030000</v>
      </c>
      <c r="V100" s="18">
        <f t="shared" si="22"/>
        <v>150000</v>
      </c>
      <c r="W100" s="18">
        <f t="shared" si="22"/>
        <v>1146000</v>
      </c>
      <c r="X100" s="62"/>
    </row>
    <row r="101" spans="1:25" ht="22.5" customHeight="1">
      <c r="A101" s="28"/>
      <c r="B101" s="28"/>
      <c r="C101" s="29"/>
      <c r="D101" s="29"/>
      <c r="E101" s="29"/>
      <c r="F101" s="29"/>
      <c r="G101" s="28"/>
      <c r="H101" s="28"/>
      <c r="I101" s="31"/>
      <c r="J101" s="28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>
      <c r="A102" s="28"/>
      <c r="B102" s="28"/>
      <c r="C102" s="29"/>
      <c r="D102" s="29"/>
      <c r="E102" s="29"/>
      <c r="F102" s="29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>
      <c r="A103" s="28"/>
      <c r="B103" s="28"/>
      <c r="C103" s="29"/>
      <c r="D103" s="29"/>
      <c r="E103" s="29"/>
      <c r="F103" s="29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/>
  <cols>
    <col min="1" max="1" width="4.125" style="10" customWidth="1"/>
    <col min="2" max="2" width="28.75" style="10" customWidth="1"/>
    <col min="3" max="3" width="10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>
      <c r="A1" s="245" t="s">
        <v>26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</row>
    <row r="2" spans="1:25" ht="27.75">
      <c r="A2" s="245" t="s">
        <v>30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</row>
    <row r="3" spans="1:25" ht="18" customHeight="1">
      <c r="A3" s="245" t="s">
        <v>164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</row>
    <row r="4" spans="1:25" ht="14.25" customHeight="1">
      <c r="A4" s="22"/>
      <c r="B4" s="22"/>
      <c r="C4" s="22"/>
      <c r="D4" s="22"/>
      <c r="E4" s="22"/>
      <c r="F4" s="22"/>
      <c r="G4" s="22"/>
      <c r="H4" s="32"/>
      <c r="I4" s="22"/>
      <c r="J4" s="22"/>
      <c r="K4" s="22"/>
      <c r="L4" s="22"/>
      <c r="M4" s="22"/>
      <c r="N4" s="32"/>
      <c r="O4" s="32"/>
      <c r="P4" s="22"/>
      <c r="Q4" s="22"/>
      <c r="R4" s="32"/>
      <c r="S4" s="32"/>
      <c r="T4" s="32"/>
      <c r="U4" s="22"/>
      <c r="V4" s="22"/>
      <c r="W4" s="21"/>
    </row>
    <row r="5" spans="1:25" ht="33" customHeight="1">
      <c r="A5" s="263" t="s">
        <v>0</v>
      </c>
      <c r="B5" s="262" t="s">
        <v>1</v>
      </c>
      <c r="C5" s="265" t="s">
        <v>21</v>
      </c>
      <c r="D5" s="265" t="s">
        <v>11</v>
      </c>
      <c r="E5" s="251" t="s">
        <v>2</v>
      </c>
      <c r="F5" s="251" t="s">
        <v>3</v>
      </c>
      <c r="G5" s="251" t="s">
        <v>8</v>
      </c>
      <c r="H5" s="259" t="s">
        <v>25</v>
      </c>
      <c r="I5" s="259"/>
      <c r="J5" s="259"/>
      <c r="K5" s="259"/>
      <c r="L5" s="259"/>
      <c r="M5" s="262" t="s">
        <v>10</v>
      </c>
      <c r="N5" s="262"/>
      <c r="O5" s="262"/>
      <c r="P5" s="262"/>
      <c r="Q5" s="262"/>
      <c r="R5" s="262"/>
      <c r="S5" s="262"/>
      <c r="T5" s="262"/>
      <c r="U5" s="262"/>
      <c r="V5" s="262"/>
      <c r="W5" s="251" t="s">
        <v>14</v>
      </c>
      <c r="X5" s="267" t="s">
        <v>31</v>
      </c>
    </row>
    <row r="6" spans="1:25" ht="102" customHeight="1">
      <c r="A6" s="264"/>
      <c r="B6" s="262"/>
      <c r="C6" s="266"/>
      <c r="D6" s="266"/>
      <c r="E6" s="251"/>
      <c r="F6" s="251"/>
      <c r="G6" s="251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251"/>
      <c r="X6" s="268"/>
    </row>
    <row r="7" spans="1:25" s="34" customFormat="1" ht="43.5" customHeight="1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2</v>
      </c>
      <c r="I9" s="63">
        <f t="shared" ref="I9:W9" si="3">SUM(I10:I14)</f>
        <v>9579000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658000</v>
      </c>
      <c r="O9" s="54">
        <f t="shared" si="3"/>
        <v>0</v>
      </c>
      <c r="P9" s="54">
        <f t="shared" si="3"/>
        <v>658000</v>
      </c>
      <c r="Q9" s="63">
        <f t="shared" si="3"/>
        <v>14263000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1919000</v>
      </c>
      <c r="X9" s="63"/>
      <c r="Y9" s="73">
        <f t="shared" si="1"/>
        <v>0</v>
      </c>
    </row>
    <row r="10" spans="1:25" s="34" customFormat="1" ht="63.75" customHeight="1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/>
      <c r="I10" s="37"/>
      <c r="J10" s="38" t="s">
        <v>4</v>
      </c>
      <c r="K10" s="38"/>
      <c r="L10" s="36" t="s">
        <v>151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/>
      <c r="I11" s="37"/>
      <c r="J11" s="38" t="s">
        <v>4</v>
      </c>
      <c r="K11" s="38"/>
      <c r="L11" s="36" t="s">
        <v>151</v>
      </c>
      <c r="M11" s="66"/>
      <c r="N11" s="66"/>
      <c r="O11" s="66"/>
      <c r="P11" s="66"/>
      <c r="Q11" s="66">
        <v>10589000</v>
      </c>
      <c r="R11" s="66"/>
      <c r="S11" s="66"/>
      <c r="T11" s="66"/>
      <c r="U11" s="67"/>
      <c r="V11" s="67"/>
      <c r="W11" s="66">
        <v>1411000</v>
      </c>
      <c r="X11" s="66"/>
      <c r="Y11" s="73">
        <f t="shared" si="1"/>
        <v>0</v>
      </c>
    </row>
    <row r="12" spans="1:25" s="34" customFormat="1" ht="70.5" customHeight="1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38">
        <v>1</v>
      </c>
      <c r="I12" s="37">
        <f>E12</f>
        <v>2379000</v>
      </c>
      <c r="J12" s="38">
        <v>2</v>
      </c>
      <c r="K12" s="38">
        <v>5</v>
      </c>
      <c r="L12" s="36" t="s">
        <v>159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2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/>
      <c r="I14" s="37"/>
      <c r="J14" s="38" t="s">
        <v>4</v>
      </c>
      <c r="K14" s="38"/>
      <c r="L14" s="36" t="s">
        <v>151</v>
      </c>
      <c r="M14" s="66"/>
      <c r="N14" s="66">
        <v>658000</v>
      </c>
      <c r="O14" s="66"/>
      <c r="P14" s="66">
        <v>658000</v>
      </c>
      <c r="Q14" s="66">
        <v>564000</v>
      </c>
      <c r="R14" s="66"/>
      <c r="S14" s="66"/>
      <c r="T14" s="66"/>
      <c r="U14" s="67"/>
      <c r="V14" s="67"/>
      <c r="W14" s="66">
        <f>E14-N14-P14-Q14</f>
        <v>20000</v>
      </c>
      <c r="X14" s="66"/>
      <c r="Y14" s="73">
        <f t="shared" si="1"/>
        <v>0</v>
      </c>
    </row>
    <row r="15" spans="1:25" s="34" customFormat="1" ht="43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2932652.27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>
      <c r="A16" s="39"/>
      <c r="B16" s="36" t="s">
        <v>53</v>
      </c>
      <c r="C16" s="37">
        <v>10000000</v>
      </c>
      <c r="D16" s="37"/>
      <c r="E16" s="47">
        <v>10000000</v>
      </c>
      <c r="F16" s="41">
        <v>2932652.27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672100</v>
      </c>
      <c r="G17" s="54"/>
      <c r="H17" s="54">
        <f>SUM(H18:H21)</f>
        <v>3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38">
        <v>1</v>
      </c>
      <c r="I18" s="37">
        <f>E18</f>
        <v>9930000</v>
      </c>
      <c r="J18" s="42">
        <v>2</v>
      </c>
      <c r="K18" s="42">
        <v>5</v>
      </c>
      <c r="L18" s="36" t="s">
        <v>161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162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>
      <c r="A20" s="35"/>
      <c r="B20" s="36" t="s">
        <v>56</v>
      </c>
      <c r="C20" s="37">
        <v>1415500</v>
      </c>
      <c r="D20" s="37"/>
      <c r="E20" s="47">
        <v>1415500</v>
      </c>
      <c r="F20" s="37">
        <v>672100</v>
      </c>
      <c r="G20" s="38"/>
      <c r="H20" s="38">
        <v>0</v>
      </c>
      <c r="I20" s="37"/>
      <c r="J20" s="38"/>
      <c r="K20" s="38"/>
      <c r="L20" s="36" t="s">
        <v>147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1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2</v>
      </c>
      <c r="I22" s="53">
        <f>SUM(I23:I25)</f>
        <v>43000000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1098000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249000</v>
      </c>
      <c r="X22" s="63"/>
      <c r="Y22" s="73">
        <f t="shared" si="1"/>
        <v>0</v>
      </c>
    </row>
    <row r="23" spans="1:25" s="34" customFormat="1" ht="42.75" customHeight="1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2</v>
      </c>
      <c r="K23" s="38">
        <v>5</v>
      </c>
      <c r="L23" s="36" t="s">
        <v>152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/>
      <c r="I24" s="37"/>
      <c r="J24" s="38" t="s">
        <v>4</v>
      </c>
      <c r="K24" s="38"/>
      <c r="L24" s="36" t="s">
        <v>151</v>
      </c>
      <c r="M24" s="66"/>
      <c r="N24" s="66"/>
      <c r="O24" s="66"/>
      <c r="P24" s="66">
        <v>1098000</v>
      </c>
      <c r="Q24" s="66"/>
      <c r="R24" s="66"/>
      <c r="S24" s="66"/>
      <c r="T24" s="66"/>
      <c r="U24" s="67"/>
      <c r="V24" s="67"/>
      <c r="W24" s="66">
        <f>E24-P24</f>
        <v>249000</v>
      </c>
      <c r="X24" s="66"/>
      <c r="Y24" s="73">
        <f t="shared" si="1"/>
        <v>0</v>
      </c>
    </row>
    <row r="25" spans="1:25" s="34" customFormat="1" ht="42.75" customHeight="1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37">
        <f>E25</f>
        <v>20000000</v>
      </c>
      <c r="J25" s="42">
        <v>2</v>
      </c>
      <c r="K25" s="42">
        <v>5</v>
      </c>
      <c r="L25" s="36" t="s">
        <v>166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4</v>
      </c>
      <c r="K27" s="38">
        <v>1</v>
      </c>
      <c r="L27" s="36" t="s">
        <v>165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2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3</v>
      </c>
      <c r="K30" s="38">
        <v>5</v>
      </c>
      <c r="L30" s="36" t="s">
        <v>163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2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2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2476000</v>
      </c>
      <c r="G33" s="54"/>
      <c r="H33" s="63">
        <f>SUM(H34:H83)</f>
        <v>24</v>
      </c>
      <c r="I33" s="63">
        <f t="shared" ref="I33:W33" si="14">SUM(I34:I83)</f>
        <v>122277000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5741000</v>
      </c>
      <c r="O33" s="63">
        <f t="shared" si="14"/>
        <v>25002000</v>
      </c>
      <c r="P33" s="63">
        <f t="shared" si="14"/>
        <v>12156900</v>
      </c>
      <c r="Q33" s="63">
        <f t="shared" si="14"/>
        <v>38051000</v>
      </c>
      <c r="R33" s="63">
        <f t="shared" si="14"/>
        <v>9148000</v>
      </c>
      <c r="S33" s="63">
        <f t="shared" si="14"/>
        <v>9127000</v>
      </c>
      <c r="T33" s="63">
        <f t="shared" si="14"/>
        <v>0</v>
      </c>
      <c r="U33" s="63">
        <f t="shared" si="14"/>
        <v>0</v>
      </c>
      <c r="V33" s="63">
        <f t="shared" si="14"/>
        <v>8839000</v>
      </c>
      <c r="W33" s="63">
        <f t="shared" si="14"/>
        <v>21861700</v>
      </c>
      <c r="X33" s="69"/>
      <c r="Y33" s="73">
        <f t="shared" si="1"/>
        <v>0</v>
      </c>
    </row>
    <row r="34" spans="1:25" s="34" customFormat="1" ht="108.7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41" si="15">E34</f>
        <v>11500000</v>
      </c>
      <c r="J34" s="38">
        <v>3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3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37">
        <f t="shared" si="15"/>
        <v>2400000</v>
      </c>
      <c r="J36" s="42">
        <v>3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144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/>
      <c r="I38" s="37"/>
      <c r="J38" s="38" t="s">
        <v>4</v>
      </c>
      <c r="K38" s="38"/>
      <c r="L38" s="36"/>
      <c r="M38" s="66"/>
      <c r="N38" s="66"/>
      <c r="O38" s="66"/>
      <c r="P38" s="66"/>
      <c r="Q38" s="66"/>
      <c r="R38" s="66">
        <v>4168000</v>
      </c>
      <c r="S38" s="66"/>
      <c r="T38" s="66"/>
      <c r="U38" s="67"/>
      <c r="V38" s="67"/>
      <c r="W38" s="66">
        <v>1583000</v>
      </c>
      <c r="X38" s="66"/>
      <c r="Y38" s="73">
        <f t="shared" si="1"/>
        <v>0</v>
      </c>
    </row>
    <row r="39" spans="1:25" s="34" customFormat="1" ht="87.75" customHeight="1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/>
      <c r="I39" s="41"/>
      <c r="J39" s="38" t="s">
        <v>4</v>
      </c>
      <c r="K39" s="42"/>
      <c r="L39" s="36" t="s">
        <v>151</v>
      </c>
      <c r="M39" s="68"/>
      <c r="N39" s="68"/>
      <c r="O39" s="68"/>
      <c r="P39" s="68"/>
      <c r="Q39" s="66">
        <v>3250000</v>
      </c>
      <c r="R39" s="68"/>
      <c r="S39" s="68"/>
      <c r="T39" s="68"/>
      <c r="U39" s="68"/>
      <c r="V39" s="68"/>
      <c r="W39" s="66">
        <f>E39-Q39</f>
        <v>841000</v>
      </c>
      <c r="X39" s="68"/>
      <c r="Y39" s="73">
        <f t="shared" si="1"/>
        <v>0</v>
      </c>
    </row>
    <row r="40" spans="1:25" s="34" customFormat="1" ht="108.7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/>
      <c r="I40" s="37"/>
      <c r="J40" s="38" t="s">
        <v>4</v>
      </c>
      <c r="K40" s="38"/>
      <c r="L40" s="36"/>
      <c r="M40" s="66"/>
      <c r="N40" s="66"/>
      <c r="O40" s="66"/>
      <c r="P40" s="66"/>
      <c r="Q40" s="66">
        <v>2842000</v>
      </c>
      <c r="R40" s="66"/>
      <c r="S40" s="66"/>
      <c r="T40" s="66"/>
      <c r="U40" s="67"/>
      <c r="V40" s="67"/>
      <c r="W40" s="66">
        <v>558000</v>
      </c>
      <c r="X40" s="66"/>
      <c r="Y40" s="73">
        <f t="shared" si="1"/>
        <v>0</v>
      </c>
    </row>
    <row r="41" spans="1:25" s="34" customFormat="1" ht="64.5" customHeight="1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2</v>
      </c>
      <c r="K41" s="38">
        <v>5</v>
      </c>
      <c r="L41" s="36" t="s">
        <v>168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ref="I42:I51" si="16">E42</f>
        <v>5980000</v>
      </c>
      <c r="J42" s="38">
        <v>2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>
      <c r="A43" s="39"/>
      <c r="B43" s="75" t="s">
        <v>75</v>
      </c>
      <c r="C43" s="37"/>
      <c r="D43" s="37">
        <v>5000000</v>
      </c>
      <c r="E43" s="47">
        <v>5000000</v>
      </c>
      <c r="F43" s="41"/>
      <c r="G43" s="42"/>
      <c r="H43" s="38"/>
      <c r="I43" s="37"/>
      <c r="J43" s="38" t="s">
        <v>4</v>
      </c>
      <c r="K43" s="38"/>
      <c r="L43" s="36" t="s">
        <v>152</v>
      </c>
      <c r="M43" s="68"/>
      <c r="N43" s="68"/>
      <c r="O43" s="68"/>
      <c r="P43" s="68"/>
      <c r="Q43" s="66">
        <v>3740000</v>
      </c>
      <c r="R43" s="68"/>
      <c r="S43" s="68"/>
      <c r="T43" s="68"/>
      <c r="U43" s="68"/>
      <c r="V43" s="68"/>
      <c r="W43" s="68">
        <v>1260000</v>
      </c>
      <c r="X43" s="68"/>
      <c r="Y43" s="73">
        <f t="shared" si="1"/>
        <v>0</v>
      </c>
    </row>
    <row r="44" spans="1:25" s="34" customFormat="1" ht="66.75" customHeight="1">
      <c r="A44" s="35"/>
      <c r="B44" s="75" t="s">
        <v>76</v>
      </c>
      <c r="C44" s="37"/>
      <c r="D44" s="37">
        <v>1999800</v>
      </c>
      <c r="E44" s="47">
        <v>1999800</v>
      </c>
      <c r="F44" s="37"/>
      <c r="G44" s="38"/>
      <c r="H44" s="38"/>
      <c r="I44" s="37"/>
      <c r="J44" s="38" t="s">
        <v>4</v>
      </c>
      <c r="K44" s="38"/>
      <c r="L44" s="36" t="s">
        <v>152</v>
      </c>
      <c r="M44" s="66"/>
      <c r="N44" s="66"/>
      <c r="O44" s="66"/>
      <c r="P44" s="66">
        <v>1360000</v>
      </c>
      <c r="Q44" s="66"/>
      <c r="R44" s="66"/>
      <c r="S44" s="66"/>
      <c r="T44" s="66"/>
      <c r="U44" s="67"/>
      <c r="V44" s="67"/>
      <c r="W44" s="66">
        <v>639800</v>
      </c>
      <c r="X44" s="66"/>
      <c r="Y44" s="73">
        <f t="shared" si="1"/>
        <v>0</v>
      </c>
    </row>
    <row r="45" spans="1:25" s="34" customFormat="1" ht="65.2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/>
      <c r="I45" s="37"/>
      <c r="J45" s="38" t="s">
        <v>4</v>
      </c>
      <c r="K45" s="38"/>
      <c r="L45" s="36" t="s">
        <v>151</v>
      </c>
      <c r="M45" s="66"/>
      <c r="N45" s="66"/>
      <c r="O45" s="66"/>
      <c r="P45" s="66">
        <v>1345000</v>
      </c>
      <c r="Q45" s="66"/>
      <c r="R45" s="66"/>
      <c r="S45" s="66"/>
      <c r="T45" s="66"/>
      <c r="U45" s="67"/>
      <c r="V45" s="67"/>
      <c r="W45" s="66">
        <f>E45-P45</f>
        <v>639800</v>
      </c>
      <c r="X45" s="66"/>
      <c r="Y45" s="73">
        <f t="shared" si="1"/>
        <v>0</v>
      </c>
    </row>
    <row r="46" spans="1:25" s="34" customFormat="1" ht="65.25" customHeight="1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6"/>
        <v>1992000</v>
      </c>
      <c r="J46" s="42">
        <v>2</v>
      </c>
      <c r="K46" s="42">
        <v>5</v>
      </c>
      <c r="L46" s="36" t="s">
        <v>167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6"/>
        <v>1965000</v>
      </c>
      <c r="J47" s="38">
        <v>2</v>
      </c>
      <c r="K47" s="38">
        <v>5</v>
      </c>
      <c r="L47" s="36" t="s">
        <v>167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6"/>
        <v>1262000</v>
      </c>
      <c r="J48" s="38">
        <v>2</v>
      </c>
      <c r="K48" s="38">
        <v>5</v>
      </c>
      <c r="L48" s="36" t="s">
        <v>167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/>
      <c r="I49" s="37"/>
      <c r="J49" s="38" t="s">
        <v>4</v>
      </c>
      <c r="K49" s="38"/>
      <c r="L49" s="36" t="s">
        <v>151</v>
      </c>
      <c r="M49" s="66"/>
      <c r="N49" s="66">
        <v>1396000</v>
      </c>
      <c r="O49" s="66">
        <v>2792000</v>
      </c>
      <c r="P49" s="66">
        <v>2792000</v>
      </c>
      <c r="Q49" s="66">
        <v>2792000</v>
      </c>
      <c r="R49" s="66"/>
      <c r="S49" s="66">
        <v>4188000</v>
      </c>
      <c r="T49" s="66"/>
      <c r="U49" s="67"/>
      <c r="V49" s="67"/>
      <c r="W49" s="66">
        <f>E49-N49-O49-P49-Q49-S49</f>
        <v>226000</v>
      </c>
      <c r="X49" s="66"/>
      <c r="Y49" s="73">
        <f t="shared" si="1"/>
        <v>0</v>
      </c>
    </row>
    <row r="50" spans="1:25" s="34" customFormat="1" ht="72" customHeight="1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/>
      <c r="I50" s="37"/>
      <c r="J50" s="38" t="s">
        <v>4</v>
      </c>
      <c r="K50" s="38"/>
      <c r="L50" s="36" t="s">
        <v>151</v>
      </c>
      <c r="M50" s="68"/>
      <c r="N50" s="66">
        <v>1989000</v>
      </c>
      <c r="O50" s="66">
        <v>1989000</v>
      </c>
      <c r="P50" s="66"/>
      <c r="Q50" s="66">
        <v>2652000</v>
      </c>
      <c r="R50" s="68"/>
      <c r="S50" s="68"/>
      <c r="T50" s="68"/>
      <c r="U50" s="68"/>
      <c r="V50" s="68"/>
      <c r="W50" s="66">
        <f>E50-N50-O50-Q50</f>
        <v>334000</v>
      </c>
      <c r="X50" s="68"/>
      <c r="Y50" s="73">
        <f t="shared" si="1"/>
        <v>0</v>
      </c>
    </row>
    <row r="51" spans="1:25" s="34" customFormat="1" ht="72" customHeight="1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6"/>
        <v>4504000</v>
      </c>
      <c r="J51" s="38">
        <v>2</v>
      </c>
      <c r="K51" s="38">
        <v>5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/>
      <c r="I52" s="37"/>
      <c r="J52" s="38" t="s">
        <v>4</v>
      </c>
      <c r="K52" s="38"/>
      <c r="L52" s="36" t="s">
        <v>151</v>
      </c>
      <c r="M52" s="66"/>
      <c r="N52" s="66"/>
      <c r="O52" s="66"/>
      <c r="P52" s="66"/>
      <c r="Q52" s="66">
        <v>8720000</v>
      </c>
      <c r="R52" s="66"/>
      <c r="S52" s="66"/>
      <c r="T52" s="66"/>
      <c r="U52" s="67"/>
      <c r="V52" s="67"/>
      <c r="W52" s="66">
        <f>E52-Q52</f>
        <v>29000</v>
      </c>
      <c r="X52" s="66"/>
      <c r="Y52" s="73">
        <f t="shared" si="1"/>
        <v>0</v>
      </c>
    </row>
    <row r="53" spans="1:25" s="34" customFormat="1" ht="92.25" customHeight="1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/>
      <c r="I53" s="41"/>
      <c r="J53" s="38" t="s">
        <v>4</v>
      </c>
      <c r="K53" s="42"/>
      <c r="L53" s="36" t="s">
        <v>151</v>
      </c>
      <c r="M53" s="68"/>
      <c r="N53" s="68"/>
      <c r="O53" s="68"/>
      <c r="P53" s="68"/>
      <c r="Q53" s="66">
        <v>2598000</v>
      </c>
      <c r="R53" s="68"/>
      <c r="S53" s="68"/>
      <c r="T53" s="68"/>
      <c r="U53" s="68"/>
      <c r="V53" s="68"/>
      <c r="W53" s="66">
        <f>E53-Q53</f>
        <v>482000</v>
      </c>
      <c r="X53" s="68"/>
      <c r="Y53" s="73">
        <f t="shared" si="1"/>
        <v>0</v>
      </c>
    </row>
    <row r="54" spans="1:25" s="34" customFormat="1" ht="65.2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/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/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>
      <c r="A57" s="39"/>
      <c r="B57" s="36" t="s">
        <v>89</v>
      </c>
      <c r="C57" s="37"/>
      <c r="D57" s="37">
        <v>2681000</v>
      </c>
      <c r="E57" s="47">
        <v>2681000</v>
      </c>
      <c r="F57" s="37">
        <v>2476000</v>
      </c>
      <c r="G57" s="42"/>
      <c r="H57" s="38"/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/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/>
      <c r="I59" s="37"/>
      <c r="J59" s="38" t="s">
        <v>4</v>
      </c>
      <c r="K59" s="38"/>
      <c r="L59" s="36" t="s">
        <v>151</v>
      </c>
      <c r="M59" s="66"/>
      <c r="N59" s="66"/>
      <c r="O59" s="66">
        <v>1310000</v>
      </c>
      <c r="P59" s="66"/>
      <c r="Q59" s="66"/>
      <c r="R59" s="66"/>
      <c r="S59" s="66"/>
      <c r="T59" s="66"/>
      <c r="U59" s="67"/>
      <c r="V59" s="67"/>
      <c r="W59" s="66">
        <f>E59-O59</f>
        <v>0</v>
      </c>
      <c r="X59" s="66"/>
      <c r="Y59" s="73">
        <f t="shared" si="1"/>
        <v>0</v>
      </c>
    </row>
    <row r="60" spans="1:25" s="34" customFormat="1" ht="93.75" customHeight="1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37">
        <f t="shared" ref="I60:I73" si="17">E60</f>
        <v>4549000</v>
      </c>
      <c r="J60" s="38">
        <v>2</v>
      </c>
      <c r="K60" s="38">
        <v>5</v>
      </c>
      <c r="L60" s="36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7"/>
        <v>2160000</v>
      </c>
      <c r="J61" s="38">
        <v>2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7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>
      <c r="A63" s="35"/>
      <c r="B63" s="75" t="s">
        <v>93</v>
      </c>
      <c r="C63" s="37"/>
      <c r="D63" s="37">
        <v>1442000</v>
      </c>
      <c r="E63" s="47">
        <v>1442000</v>
      </c>
      <c r="F63" s="37"/>
      <c r="G63" s="38"/>
      <c r="H63" s="38"/>
      <c r="I63" s="37"/>
      <c r="J63" s="38" t="s">
        <v>4</v>
      </c>
      <c r="K63" s="38"/>
      <c r="L63" s="36" t="s">
        <v>152</v>
      </c>
      <c r="M63" s="66"/>
      <c r="N63" s="66"/>
      <c r="O63" s="66"/>
      <c r="P63" s="66">
        <v>1355000</v>
      </c>
      <c r="Q63" s="66"/>
      <c r="R63" s="66"/>
      <c r="S63" s="66"/>
      <c r="T63" s="66"/>
      <c r="U63" s="67"/>
      <c r="V63" s="67"/>
      <c r="W63" s="66">
        <v>87000</v>
      </c>
      <c r="X63" s="66"/>
      <c r="Y63" s="73">
        <f t="shared" si="1"/>
        <v>0</v>
      </c>
    </row>
    <row r="64" spans="1:25" s="34" customFormat="1" ht="65.2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7"/>
        <v>7012000</v>
      </c>
      <c r="J64" s="38">
        <v>2</v>
      </c>
      <c r="K64" s="38">
        <v>5</v>
      </c>
      <c r="L64" s="36" t="s">
        <v>155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37">
        <f t="shared" si="17"/>
        <v>1612000</v>
      </c>
      <c r="J65" s="38">
        <v>2</v>
      </c>
      <c r="K65" s="38">
        <v>5</v>
      </c>
      <c r="L65" s="36" t="s">
        <v>145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>
      <c r="A66" s="35"/>
      <c r="B66" s="75" t="s">
        <v>96</v>
      </c>
      <c r="C66" s="37"/>
      <c r="D66" s="37">
        <v>13000000</v>
      </c>
      <c r="E66" s="47">
        <v>13000000</v>
      </c>
      <c r="F66" s="37"/>
      <c r="G66" s="38"/>
      <c r="H66" s="38"/>
      <c r="I66" s="37"/>
      <c r="J66" s="38" t="s">
        <v>4</v>
      </c>
      <c r="K66" s="38"/>
      <c r="L66" s="36"/>
      <c r="M66" s="66"/>
      <c r="N66" s="66"/>
      <c r="O66" s="66"/>
      <c r="P66" s="66"/>
      <c r="Q66" s="66"/>
      <c r="R66" s="66"/>
      <c r="S66" s="66"/>
      <c r="T66" s="66"/>
      <c r="U66" s="67"/>
      <c r="V66" s="67">
        <v>8839000</v>
      </c>
      <c r="W66" s="66">
        <v>4161000</v>
      </c>
      <c r="X66" s="66"/>
      <c r="Y66" s="73">
        <f t="shared" si="1"/>
        <v>0</v>
      </c>
    </row>
    <row r="67" spans="1:25" s="34" customFormat="1" ht="87">
      <c r="A67" s="35"/>
      <c r="B67" s="75" t="s">
        <v>97</v>
      </c>
      <c r="C67" s="37"/>
      <c r="D67" s="37">
        <v>7148000</v>
      </c>
      <c r="E67" s="47">
        <v>7148000</v>
      </c>
      <c r="F67" s="37"/>
      <c r="G67" s="38"/>
      <c r="H67" s="38"/>
      <c r="I67" s="37"/>
      <c r="J67" s="38" t="s">
        <v>4</v>
      </c>
      <c r="K67" s="38"/>
      <c r="L67" s="36"/>
      <c r="M67" s="66"/>
      <c r="N67" s="66"/>
      <c r="O67" s="66"/>
      <c r="P67" s="66"/>
      <c r="Q67" s="66"/>
      <c r="R67" s="66"/>
      <c r="S67" s="66">
        <v>4939000</v>
      </c>
      <c r="T67" s="66"/>
      <c r="U67" s="67"/>
      <c r="V67" s="67"/>
      <c r="W67" s="66">
        <v>2209000</v>
      </c>
      <c r="X67" s="66"/>
      <c r="Y67" s="73">
        <f t="shared" si="1"/>
        <v>0</v>
      </c>
    </row>
    <row r="68" spans="1:25" s="34" customFormat="1" ht="93" customHeight="1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/>
      <c r="I68" s="41"/>
      <c r="J68" s="38" t="s">
        <v>4</v>
      </c>
      <c r="K68" s="42"/>
      <c r="L68" s="36"/>
      <c r="M68" s="68"/>
      <c r="N68" s="68"/>
      <c r="O68" s="66">
        <v>1647000</v>
      </c>
      <c r="P68" s="68"/>
      <c r="Q68" s="66">
        <v>3843000</v>
      </c>
      <c r="R68" s="68"/>
      <c r="S68" s="68"/>
      <c r="T68" s="68"/>
      <c r="U68" s="68"/>
      <c r="V68" s="68"/>
      <c r="W68" s="68">
        <f>E68-O68-Q68</f>
        <v>1720000</v>
      </c>
      <c r="X68" s="68"/>
      <c r="Y68" s="73">
        <f t="shared" si="1"/>
        <v>0</v>
      </c>
    </row>
    <row r="69" spans="1:25" s="34" customFormat="1" ht="50.25" customHeight="1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7"/>
        <v>1530000</v>
      </c>
      <c r="J69" s="38">
        <v>2</v>
      </c>
      <c r="K69" s="38">
        <v>5</v>
      </c>
      <c r="L69" s="36" t="s">
        <v>155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7"/>
        <v>5556000</v>
      </c>
      <c r="J70" s="38">
        <v>2</v>
      </c>
      <c r="K70" s="38">
        <v>5</v>
      </c>
      <c r="L70" s="36" t="s">
        <v>145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/>
      <c r="I71" s="37"/>
      <c r="J71" s="38" t="s">
        <v>4</v>
      </c>
      <c r="K71" s="38"/>
      <c r="L71" s="36"/>
      <c r="M71" s="66"/>
      <c r="N71" s="66"/>
      <c r="O71" s="66"/>
      <c r="P71" s="66">
        <v>1750000</v>
      </c>
      <c r="Q71" s="66"/>
      <c r="R71" s="66"/>
      <c r="S71" s="66"/>
      <c r="T71" s="66"/>
      <c r="U71" s="67"/>
      <c r="V71" s="67"/>
      <c r="W71" s="66">
        <v>109000</v>
      </c>
      <c r="X71" s="66"/>
      <c r="Y71" s="73">
        <f t="shared" si="1"/>
        <v>0</v>
      </c>
    </row>
    <row r="72" spans="1:25" s="34" customFormat="1" ht="71.25" customHeight="1">
      <c r="A72" s="39"/>
      <c r="B72" s="75" t="s">
        <v>102</v>
      </c>
      <c r="C72" s="37"/>
      <c r="D72" s="37">
        <v>5121000</v>
      </c>
      <c r="E72" s="47">
        <v>5121000</v>
      </c>
      <c r="F72" s="41"/>
      <c r="G72" s="42"/>
      <c r="H72" s="38"/>
      <c r="I72" s="37"/>
      <c r="J72" s="38" t="s">
        <v>4</v>
      </c>
      <c r="K72" s="42"/>
      <c r="L72" s="36"/>
      <c r="M72" s="68"/>
      <c r="N72" s="68"/>
      <c r="O72" s="68"/>
      <c r="P72" s="68"/>
      <c r="Q72" s="66">
        <v>4080000</v>
      </c>
      <c r="R72" s="68"/>
      <c r="S72" s="68"/>
      <c r="T72" s="68"/>
      <c r="U72" s="68"/>
      <c r="V72" s="68"/>
      <c r="W72" s="66">
        <v>1041000</v>
      </c>
      <c r="X72" s="68"/>
      <c r="Y72" s="73">
        <f t="shared" ref="Y72:Y97" si="18">E72-I72-M72-N72-O72-P72-Q72-R72-S72-T72-U72-V72-W72</f>
        <v>0</v>
      </c>
    </row>
    <row r="73" spans="1:25" s="34" customFormat="1" ht="71.25" customHeight="1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7"/>
        <v>7077000</v>
      </c>
      <c r="J73" s="38">
        <v>2</v>
      </c>
      <c r="K73" s="38">
        <v>5</v>
      </c>
      <c r="L73" s="36" t="s">
        <v>152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8"/>
        <v>0</v>
      </c>
    </row>
    <row r="74" spans="1:25" s="34" customFormat="1" ht="87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/>
      <c r="I74" s="37"/>
      <c r="J74" s="38" t="s">
        <v>4</v>
      </c>
      <c r="K74" s="38"/>
      <c r="L74" s="36" t="s">
        <v>151</v>
      </c>
      <c r="M74" s="66"/>
      <c r="N74" s="66"/>
      <c r="O74" s="66"/>
      <c r="P74" s="66"/>
      <c r="Q74" s="66"/>
      <c r="R74" s="66">
        <v>4980000</v>
      </c>
      <c r="S74" s="66"/>
      <c r="T74" s="66"/>
      <c r="U74" s="67"/>
      <c r="V74" s="67"/>
      <c r="W74" s="66">
        <v>1778000</v>
      </c>
      <c r="X74" s="66"/>
      <c r="Y74" s="73">
        <f t="shared" si="18"/>
        <v>0</v>
      </c>
    </row>
    <row r="75" spans="1:25" s="34" customFormat="1" ht="63.75" customHeight="1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/>
      <c r="I75" s="37"/>
      <c r="J75" s="38" t="s">
        <v>4</v>
      </c>
      <c r="K75" s="42"/>
      <c r="L75" s="36" t="s">
        <v>151</v>
      </c>
      <c r="M75" s="68"/>
      <c r="N75" s="66">
        <v>2356000</v>
      </c>
      <c r="O75" s="68"/>
      <c r="P75" s="68"/>
      <c r="Q75" s="66">
        <v>3534000</v>
      </c>
      <c r="R75" s="68"/>
      <c r="S75" s="68"/>
      <c r="T75" s="68"/>
      <c r="U75" s="68"/>
      <c r="V75" s="68"/>
      <c r="W75" s="66">
        <f>E75-N75-Q75</f>
        <v>2718000</v>
      </c>
      <c r="X75" s="68"/>
      <c r="Y75" s="73">
        <f t="shared" si="18"/>
        <v>0</v>
      </c>
    </row>
    <row r="76" spans="1:25" s="34" customFormat="1" ht="87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/>
      <c r="I76" s="37"/>
      <c r="J76" s="38" t="s">
        <v>4</v>
      </c>
      <c r="K76" s="38"/>
      <c r="L76" s="36" t="s">
        <v>151</v>
      </c>
      <c r="M76" s="66"/>
      <c r="N76" s="66"/>
      <c r="O76" s="66">
        <v>2550000</v>
      </c>
      <c r="P76" s="66"/>
      <c r="Q76" s="66"/>
      <c r="R76" s="66"/>
      <c r="S76" s="66"/>
      <c r="T76" s="66"/>
      <c r="U76" s="67"/>
      <c r="V76" s="67"/>
      <c r="W76" s="66">
        <f>E76-O76</f>
        <v>916000</v>
      </c>
      <c r="X76" s="66"/>
      <c r="Y76" s="73">
        <f t="shared" si="18"/>
        <v>0</v>
      </c>
    </row>
    <row r="77" spans="1:25" s="34" customFormat="1" ht="68.25" customHeight="1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/>
      <c r="I77" s="37"/>
      <c r="J77" s="38" t="s">
        <v>4</v>
      </c>
      <c r="K77" s="38"/>
      <c r="L77" s="36" t="s">
        <v>151</v>
      </c>
      <c r="M77" s="66"/>
      <c r="N77" s="66"/>
      <c r="O77" s="66">
        <v>7419000</v>
      </c>
      <c r="P77" s="66"/>
      <c r="Q77" s="66"/>
      <c r="R77" s="66"/>
      <c r="S77" s="66"/>
      <c r="T77" s="66"/>
      <c r="U77" s="67"/>
      <c r="V77" s="67"/>
      <c r="W77" s="66">
        <f>E77-O77</f>
        <v>0</v>
      </c>
      <c r="X77" s="66"/>
      <c r="Y77" s="73">
        <f t="shared" si="18"/>
        <v>0</v>
      </c>
    </row>
    <row r="78" spans="1:25" s="34" customFormat="1" ht="65.2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ref="I78:I80" si="19">E78</f>
        <v>2110000</v>
      </c>
      <c r="J78" s="38">
        <v>2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8"/>
        <v>0</v>
      </c>
    </row>
    <row r="79" spans="1:25" s="34" customFormat="1" ht="77.25" customHeight="1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9"/>
        <v>7290000</v>
      </c>
      <c r="J79" s="38">
        <v>2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8"/>
        <v>0</v>
      </c>
    </row>
    <row r="80" spans="1:25" s="34" customFormat="1" ht="65.25" customHeight="1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9"/>
        <v>6400000</v>
      </c>
      <c r="J80" s="38">
        <v>2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8"/>
        <v>0</v>
      </c>
    </row>
    <row r="81" spans="1:25" s="34" customFormat="1" ht="65.2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ref="I81" si="20">E81</f>
        <v>1899000</v>
      </c>
      <c r="J81" s="38">
        <v>2</v>
      </c>
      <c r="K81" s="38">
        <v>5</v>
      </c>
      <c r="L81" s="36" t="s">
        <v>144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8"/>
        <v>0</v>
      </c>
    </row>
    <row r="82" spans="1:25" s="34" customFormat="1" ht="105" customHeight="1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/>
      <c r="I82" s="37"/>
      <c r="J82" s="38" t="s">
        <v>4</v>
      </c>
      <c r="K82" s="38"/>
      <c r="L82" s="36"/>
      <c r="M82" s="68"/>
      <c r="N82" s="68"/>
      <c r="O82" s="68"/>
      <c r="P82" s="66">
        <v>3554900</v>
      </c>
      <c r="Q82" s="68"/>
      <c r="R82" s="68"/>
      <c r="S82" s="68"/>
      <c r="T82" s="68"/>
      <c r="U82" s="68"/>
      <c r="V82" s="68"/>
      <c r="W82" s="66">
        <v>8100</v>
      </c>
      <c r="X82" s="68"/>
      <c r="Y82" s="73">
        <f t="shared" si="18"/>
        <v>0</v>
      </c>
    </row>
    <row r="83" spans="1:25" s="34" customFormat="1" ht="87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3</v>
      </c>
      <c r="K83" s="38">
        <v>5</v>
      </c>
      <c r="L83" s="36" t="s">
        <v>155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8"/>
        <v>0</v>
      </c>
    </row>
    <row r="84" spans="1:25" s="34" customFormat="1" ht="43.5">
      <c r="A84" s="51">
        <v>8</v>
      </c>
      <c r="B84" s="52" t="s">
        <v>134</v>
      </c>
      <c r="C84" s="53">
        <f>SUM(C85:C90)</f>
        <v>2636400</v>
      </c>
      <c r="D84" s="53">
        <f t="shared" ref="D84:F84" si="21">SUM(D85:D90)</f>
        <v>0</v>
      </c>
      <c r="E84" s="53">
        <f t="shared" si="21"/>
        <v>2636400</v>
      </c>
      <c r="F84" s="53">
        <f t="shared" si="21"/>
        <v>639140</v>
      </c>
      <c r="G84" s="54"/>
      <c r="H84" s="63">
        <f>SUM(H85:H90)</f>
        <v>0</v>
      </c>
      <c r="I84" s="63">
        <f t="shared" ref="I84:W84" si="22">SUM(I85:I90)</f>
        <v>0</v>
      </c>
      <c r="J84" s="63">
        <f t="shared" si="22"/>
        <v>0</v>
      </c>
      <c r="K84" s="63">
        <f t="shared" si="22"/>
        <v>0</v>
      </c>
      <c r="L84" s="63">
        <f t="shared" si="22"/>
        <v>0</v>
      </c>
      <c r="M84" s="63">
        <f t="shared" si="22"/>
        <v>0</v>
      </c>
      <c r="N84" s="63">
        <f t="shared" si="22"/>
        <v>0</v>
      </c>
      <c r="O84" s="63">
        <f t="shared" si="22"/>
        <v>152600</v>
      </c>
      <c r="P84" s="63">
        <f t="shared" si="22"/>
        <v>0</v>
      </c>
      <c r="Q84" s="63">
        <f t="shared" si="22"/>
        <v>0</v>
      </c>
      <c r="R84" s="63">
        <f t="shared" si="22"/>
        <v>2483800</v>
      </c>
      <c r="S84" s="63">
        <f t="shared" si="22"/>
        <v>0</v>
      </c>
      <c r="T84" s="63">
        <f t="shared" si="22"/>
        <v>0</v>
      </c>
      <c r="U84" s="63">
        <f t="shared" si="22"/>
        <v>0</v>
      </c>
      <c r="V84" s="63">
        <f t="shared" si="22"/>
        <v>0</v>
      </c>
      <c r="W84" s="63">
        <f t="shared" si="22"/>
        <v>0</v>
      </c>
      <c r="X84" s="69"/>
      <c r="Y84" s="73">
        <f t="shared" si="18"/>
        <v>0</v>
      </c>
    </row>
    <row r="85" spans="1:25" s="34" customFormat="1" ht="42.75" customHeight="1">
      <c r="A85" s="39"/>
      <c r="B85" s="36" t="s">
        <v>114</v>
      </c>
      <c r="C85" s="37">
        <v>68400</v>
      </c>
      <c r="D85" s="37"/>
      <c r="E85" s="47">
        <v>68400</v>
      </c>
      <c r="F85" s="37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8"/>
        <v>0</v>
      </c>
    </row>
    <row r="86" spans="1:25" s="34" customFormat="1" ht="44.25" customHeight="1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8"/>
        <v>0</v>
      </c>
    </row>
    <row r="87" spans="1:25" s="34" customFormat="1" ht="43.5">
      <c r="A87" s="35"/>
      <c r="B87" s="36" t="s">
        <v>116</v>
      </c>
      <c r="C87" s="37">
        <v>1742100</v>
      </c>
      <c r="D87" s="37"/>
      <c r="E87" s="47">
        <v>1742100</v>
      </c>
      <c r="F87" s="37">
        <v>172100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8"/>
        <v>0</v>
      </c>
    </row>
    <row r="88" spans="1:25" s="34" customFormat="1" ht="42.75" customHeight="1">
      <c r="A88" s="39"/>
      <c r="B88" s="36" t="s">
        <v>117</v>
      </c>
      <c r="C88" s="37">
        <v>118000</v>
      </c>
      <c r="D88" s="37"/>
      <c r="E88" s="47">
        <v>118000</v>
      </c>
      <c r="F88" s="37">
        <v>118000</v>
      </c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8"/>
        <v>0</v>
      </c>
    </row>
    <row r="89" spans="1:25" s="34" customFormat="1" ht="43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8"/>
        <v>0</v>
      </c>
    </row>
    <row r="90" spans="1:25" s="34" customFormat="1" ht="40.5" customHeight="1">
      <c r="A90" s="35"/>
      <c r="B90" s="36" t="s">
        <v>119</v>
      </c>
      <c r="C90" s="37">
        <v>342200</v>
      </c>
      <c r="D90" s="37"/>
      <c r="E90" s="47">
        <v>342200</v>
      </c>
      <c r="F90" s="37">
        <v>202700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8"/>
        <v>0</v>
      </c>
    </row>
    <row r="91" spans="1:25" s="34" customFormat="1" ht="65.2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3">SUM(F92:F97)</f>
        <v>3478640</v>
      </c>
      <c r="G91" s="61">
        <f t="shared" si="23"/>
        <v>0</v>
      </c>
      <c r="H91" s="61">
        <f t="shared" si="23"/>
        <v>0</v>
      </c>
      <c r="I91" s="61">
        <f t="shared" si="23"/>
        <v>0</v>
      </c>
      <c r="J91" s="61">
        <f t="shared" si="23"/>
        <v>0</v>
      </c>
      <c r="K91" s="50">
        <f t="shared" si="23"/>
        <v>0</v>
      </c>
      <c r="L91" s="50">
        <f t="shared" si="23"/>
        <v>0</v>
      </c>
      <c r="M91" s="61">
        <f t="shared" si="23"/>
        <v>2880000</v>
      </c>
      <c r="N91" s="61">
        <f t="shared" si="23"/>
        <v>0</v>
      </c>
      <c r="O91" s="61">
        <f t="shared" si="23"/>
        <v>984000</v>
      </c>
      <c r="P91" s="61">
        <f t="shared" si="23"/>
        <v>0</v>
      </c>
      <c r="Q91" s="61">
        <f t="shared" si="23"/>
        <v>0</v>
      </c>
      <c r="R91" s="61">
        <f t="shared" si="23"/>
        <v>12935800</v>
      </c>
      <c r="S91" s="61">
        <f t="shared" si="23"/>
        <v>0</v>
      </c>
      <c r="T91" s="61">
        <f t="shared" si="23"/>
        <v>0</v>
      </c>
      <c r="U91" s="61">
        <f t="shared" si="23"/>
        <v>0</v>
      </c>
      <c r="V91" s="61">
        <f t="shared" si="23"/>
        <v>0</v>
      </c>
      <c r="W91" s="61">
        <f t="shared" si="23"/>
        <v>136000</v>
      </c>
      <c r="X91" s="69"/>
      <c r="Y91" s="73">
        <f t="shared" si="18"/>
        <v>0</v>
      </c>
    </row>
    <row r="92" spans="1:25" s="34" customFormat="1" ht="45" customHeight="1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8"/>
        <v>0</v>
      </c>
    </row>
    <row r="93" spans="1:25" s="34" customFormat="1" ht="24" customHeight="1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8"/>
        <v>0</v>
      </c>
    </row>
    <row r="94" spans="1:25" s="34" customFormat="1" ht="43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8"/>
        <v>0</v>
      </c>
    </row>
    <row r="95" spans="1:25" s="34" customFormat="1" ht="42" customHeight="1">
      <c r="A95" s="35"/>
      <c r="B95" s="36" t="s">
        <v>126</v>
      </c>
      <c r="C95" s="37">
        <v>1000000</v>
      </c>
      <c r="D95" s="37"/>
      <c r="E95" s="47">
        <v>1000000</v>
      </c>
      <c r="F95" s="37">
        <v>590640</v>
      </c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8"/>
        <v>0</v>
      </c>
    </row>
    <row r="96" spans="1:25" s="34" customFormat="1" ht="43.5">
      <c r="A96" s="35"/>
      <c r="B96" s="36" t="s">
        <v>127</v>
      </c>
      <c r="C96" s="37">
        <v>3000000</v>
      </c>
      <c r="D96" s="37"/>
      <c r="E96" s="47">
        <v>3000000</v>
      </c>
      <c r="F96" s="37">
        <v>2888000</v>
      </c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8"/>
        <v>0</v>
      </c>
    </row>
    <row r="97" spans="1:25" s="34" customFormat="1" ht="43.5" customHeight="1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8"/>
        <v>0</v>
      </c>
    </row>
    <row r="98" spans="1:25" s="34" customFormat="1" ht="4.5" customHeight="1">
      <c r="A98" s="43"/>
      <c r="B98" s="44"/>
      <c r="C98" s="45"/>
      <c r="D98" s="45"/>
      <c r="E98" s="33">
        <f t="shared" ref="E98" si="24">C98+D98</f>
        <v>0</v>
      </c>
      <c r="F98" s="45"/>
      <c r="G98" s="46"/>
      <c r="H98" s="46"/>
      <c r="I98" s="45"/>
      <c r="J98" s="46"/>
      <c r="K98" s="46"/>
      <c r="L98" s="44"/>
      <c r="M98" s="70"/>
      <c r="N98" s="70"/>
      <c r="O98" s="70"/>
      <c r="P98" s="70"/>
      <c r="Q98" s="70"/>
      <c r="R98" s="70"/>
      <c r="S98" s="70"/>
      <c r="T98" s="70"/>
      <c r="U98" s="71"/>
      <c r="V98" s="71"/>
      <c r="W98" s="70"/>
      <c r="X98" s="70"/>
    </row>
    <row r="99" spans="1:25" ht="22.5" customHeight="1">
      <c r="A99" s="253" t="s">
        <v>24</v>
      </c>
      <c r="B99" s="255"/>
      <c r="C99" s="18">
        <f>C7+C9+C15+C17+C22+C26+C28+C33+C84+C91</f>
        <v>51983600</v>
      </c>
      <c r="D99" s="18">
        <f t="shared" ref="D99:W99" si="25">D7+D9+D15+D17+D22+D26+D28+D33+D84+D91</f>
        <v>374333600</v>
      </c>
      <c r="E99" s="18">
        <f t="shared" si="25"/>
        <v>426317200</v>
      </c>
      <c r="F99" s="18">
        <f t="shared" si="25"/>
        <v>10198532.27</v>
      </c>
      <c r="G99" s="18">
        <f t="shared" si="25"/>
        <v>0</v>
      </c>
      <c r="H99" s="62">
        <f t="shared" si="25"/>
        <v>36</v>
      </c>
      <c r="I99" s="18">
        <f t="shared" si="25"/>
        <v>245242000</v>
      </c>
      <c r="J99" s="18">
        <f t="shared" si="25"/>
        <v>4</v>
      </c>
      <c r="K99" s="18">
        <f t="shared" si="25"/>
        <v>0</v>
      </c>
      <c r="L99" s="18">
        <f t="shared" si="25"/>
        <v>0</v>
      </c>
      <c r="M99" s="18">
        <f t="shared" si="25"/>
        <v>4880000</v>
      </c>
      <c r="N99" s="18">
        <f t="shared" si="25"/>
        <v>7399000</v>
      </c>
      <c r="O99" s="18">
        <f t="shared" si="25"/>
        <v>27138600</v>
      </c>
      <c r="P99" s="18">
        <f t="shared" si="25"/>
        <v>16328400</v>
      </c>
      <c r="Q99" s="18">
        <f t="shared" si="25"/>
        <v>54629900</v>
      </c>
      <c r="R99" s="18">
        <f t="shared" si="25"/>
        <v>25567600</v>
      </c>
      <c r="S99" s="18">
        <f t="shared" si="25"/>
        <v>10127000</v>
      </c>
      <c r="T99" s="18">
        <f t="shared" si="25"/>
        <v>1000000</v>
      </c>
      <c r="U99" s="18">
        <f t="shared" si="25"/>
        <v>1000000</v>
      </c>
      <c r="V99" s="18">
        <f t="shared" si="25"/>
        <v>8839000</v>
      </c>
      <c r="W99" s="18">
        <f t="shared" si="25"/>
        <v>24165700</v>
      </c>
      <c r="X99" s="62"/>
    </row>
    <row r="100" spans="1:25" ht="22.5" customHeight="1">
      <c r="A100" s="28"/>
      <c r="B100" s="28"/>
      <c r="C100" s="29"/>
      <c r="D100" s="29"/>
      <c r="E100" s="29"/>
      <c r="F100" s="76"/>
      <c r="G100" s="28"/>
      <c r="H100" s="28"/>
      <c r="I100" s="31"/>
      <c r="J100" s="28"/>
      <c r="K100" s="30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5" ht="22.5" customHeight="1">
      <c r="A101" s="269" t="s">
        <v>169</v>
      </c>
      <c r="B101" s="269"/>
      <c r="C101" s="269"/>
      <c r="D101" s="269"/>
      <c r="E101" s="269"/>
      <c r="F101" s="269"/>
      <c r="G101" s="269"/>
      <c r="H101" s="269"/>
      <c r="I101" s="269"/>
      <c r="J101" s="269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>
      <c r="A102" s="30" t="s">
        <v>170</v>
      </c>
      <c r="B102" s="30"/>
      <c r="C102" s="30"/>
      <c r="D102" s="30"/>
      <c r="E102" s="30"/>
      <c r="F102" s="30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>
      <c r="A103" s="269"/>
      <c r="B103" s="269"/>
      <c r="C103" s="269"/>
      <c r="D103" s="269"/>
      <c r="E103" s="269"/>
      <c r="F103" s="269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autoFilter ref="J1:J119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พรบ 2564 </vt:lpstr>
      <vt:lpstr>โอน เหลือจ่าย 2563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  <vt:lpstr>'พรบ 2564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2021-01-12T04:57:53Z</cp:lastPrinted>
  <dcterms:created xsi:type="dcterms:W3CDTF">2018-05-02T06:23:16Z</dcterms:created>
  <dcterms:modified xsi:type="dcterms:W3CDTF">2021-01-12T05:07:58Z</dcterms:modified>
</cp:coreProperties>
</file>